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Nouveau\Test PCL\Modele type\BON\"/>
    </mc:Choice>
  </mc:AlternateContent>
  <xr:revisionPtr revIDLastSave="0" documentId="8_{D60651F5-B6FF-4066-B86F-33BE27FC48AD}" xr6:coauthVersionLast="47" xr6:coauthVersionMax="47" xr10:uidLastSave="{00000000-0000-0000-0000-000000000000}"/>
  <bookViews>
    <workbookView xWindow="-110" yWindow="-110" windowWidth="19420" windowHeight="10420" tabRatio="807" firstSheet="1" activeTab="5" xr2:uid="{697A08C7-B73B-48A8-9265-5FCF90B1C287}"/>
  </bookViews>
  <sheets>
    <sheet name="Instructions" sheetId="2" r:id="rId1"/>
    <sheet name="Définitions" sheetId="12" r:id="rId2"/>
    <sheet name="Identification" sheetId="1" r:id="rId3"/>
    <sheet name="RECAP" sheetId="7" r:id="rId4"/>
    <sheet name="A-Emploi" sheetId="3" r:id="rId5"/>
    <sheet name="IPL" sheetId="19" r:id="rId6"/>
    <sheet name="A-Formations" sheetId="4" r:id="rId7"/>
    <sheet name="A-Remplacement" sheetId="5" r:id="rId8"/>
    <sheet name="B-Facilitations" sheetId="8" r:id="rId9"/>
    <sheet name="B- Passation de M." sheetId="9" r:id="rId10"/>
    <sheet name="C- Biens" sheetId="10" r:id="rId11"/>
    <sheet name="C- ListeBiensLoc" sheetId="13" r:id="rId12"/>
    <sheet name="D- Services" sheetId="11" r:id="rId13"/>
    <sheet name="D- ListeServicesLoc" sheetId="14" r:id="rId14"/>
    <sheet name="E- Dépenses" sheetId="15" r:id="rId15"/>
    <sheet name="F- DevCompetLocales" sheetId="16" r:id="rId16"/>
    <sheet name="F- TransfertTechno" sheetId="17" r:id="rId17"/>
    <sheet name="F- RandD" sheetId="18" r:id="rId18"/>
    <sheet name="G-Assurance" sheetId="21" r:id="rId19"/>
    <sheet name="G-ServicesFinanciers" sheetId="20" r:id="rId20"/>
    <sheet name="Listes" sheetId="6" state="hidden" r:id="rId21"/>
  </sheets>
  <definedNames>
    <definedName name="_Assurances">Assurances[[#All],[Assurances]]</definedName>
    <definedName name="_CategoriesProfessionnelles_" localSheetId="18">_CategoriesProfessionnelles[CATEGORIES PROFESSIONNELLES]</definedName>
    <definedName name="_CategoriesProfessionnelles_">_CategoriesProfessionnelles[CATEGORIES PROFESSIONNELLES]</definedName>
    <definedName name="_Certifications">Table42[Certifications]</definedName>
    <definedName name="_disponibilite" localSheetId="18">Table32[Disponibilité]</definedName>
    <definedName name="_disponibilite">Table32[Disponibilité]</definedName>
    <definedName name="_Emplois" localSheetId="18">Table13[EMPLOIS OCCUPES EN TOTALITE PAR DU PERSONNEL DE NATIONALITE IVOIRIENNE]</definedName>
    <definedName name="_Emplois">Table13[EMPLOIS OCCUPES EN TOTALITE PAR DU PERSONNEL DE NATIONALITE IVOIRIENNE]</definedName>
    <definedName name="_Facilitations" localSheetId="18">Table24[FACILITATIONS]</definedName>
    <definedName name="_Facilitations">Table24[FACILITATIONS]</definedName>
    <definedName name="_xlnm._FilterDatabase" localSheetId="4" hidden="1">'A-Emploi'!$B$1:$J$22</definedName>
    <definedName name="_Financement">Financements[Financement]</definedName>
    <definedName name="_frequence" localSheetId="18">Table31[Fréquence]</definedName>
    <definedName name="_frequence">Table31[Fréquence]</definedName>
    <definedName name="_nationalite" localSheetId="18">Table25[NATIONALITE]</definedName>
    <definedName name="_nationalite">Table25[NATIONALITE]</definedName>
    <definedName name="_qualifications" localSheetId="18">Table26[QUALIFICATIONS]</definedName>
    <definedName name="_qualifications">Table26[QUALIFICATIONS]</definedName>
    <definedName name="_typesposted" localSheetId="18">Table28[Type de poste]</definedName>
    <definedName name="_typesposted">Table28[Type de poste]</definedName>
    <definedName name="_udm" localSheetId="18">Table27[UdM]</definedName>
    <definedName name="_udm">Table27[UdM]</definedName>
    <definedName name="_xlcn.WorksheetConnection_Book1Emplois1" hidden="1">Emplois[]</definedName>
    <definedName name="BdgPrevA2" localSheetId="18">#REF!</definedName>
    <definedName name="BdgPrevA2">#REF!</definedName>
    <definedName name="_xlnm.Print_Area" localSheetId="0">Instructions!$A$1:$I$39</definedName>
    <definedName name="_xlnm.Print_Area" localSheetId="3">RECAP!$F$1:$J$56</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mplois" name="Emplois" connection="WorksheetConnection_Book1!Emplois"/>
        </x15:modelTables>
      </x15:dataModel>
    </ext>
  </extLst>
</workbook>
</file>

<file path=xl/calcChain.xml><?xml version="1.0" encoding="utf-8"?>
<calcChain xmlns="http://schemas.openxmlformats.org/spreadsheetml/2006/main">
  <c r="D129" i="3" l="1"/>
  <c r="D130" i="3"/>
  <c r="D131" i="3"/>
  <c r="D132" i="3"/>
  <c r="D133" i="3"/>
  <c r="D134" i="3"/>
  <c r="D135" i="3"/>
  <c r="D136" i="3"/>
  <c r="D137" i="3"/>
  <c r="D138" i="3"/>
  <c r="D139" i="3"/>
  <c r="D140" i="3"/>
  <c r="D141" i="3"/>
  <c r="D142" i="3"/>
  <c r="D143" i="3"/>
  <c r="D106" i="3"/>
  <c r="D107" i="3"/>
  <c r="D108" i="3"/>
  <c r="D109" i="3"/>
  <c r="D110" i="3"/>
  <c r="D111" i="3"/>
  <c r="D112" i="3"/>
  <c r="D113" i="3"/>
  <c r="D114" i="3"/>
  <c r="D115" i="3"/>
  <c r="D116" i="3"/>
  <c r="D117" i="3"/>
  <c r="D118" i="3"/>
  <c r="D119" i="3"/>
  <c r="D120" i="3"/>
  <c r="D121" i="3"/>
  <c r="D122" i="3"/>
  <c r="D123" i="3"/>
  <c r="D124" i="3"/>
  <c r="D125" i="3"/>
  <c r="D126" i="3"/>
  <c r="D127" i="3"/>
  <c r="D128" i="3"/>
  <c r="D103" i="3"/>
  <c r="D104" i="3"/>
  <c r="D105" i="3"/>
  <c r="D102" i="3"/>
  <c r="P65" i="3"/>
  <c r="F126" i="5"/>
  <c r="D65" i="3"/>
  <c r="D66" i="3"/>
  <c r="D67" i="3"/>
  <c r="D68" i="3"/>
  <c r="D69"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155"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156"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155" i="3"/>
  <c r="X156" i="3"/>
  <c r="P244" i="3"/>
  <c r="T244" i="3"/>
  <c r="P243" i="3"/>
  <c r="T243" i="3"/>
  <c r="P242" i="3"/>
  <c r="T242" i="3"/>
  <c r="P241" i="3"/>
  <c r="T241" i="3"/>
  <c r="P240" i="3"/>
  <c r="T240" i="3"/>
  <c r="P239" i="3"/>
  <c r="T239" i="3"/>
  <c r="P238" i="3"/>
  <c r="T238" i="3"/>
  <c r="P237" i="3"/>
  <c r="T237" i="3"/>
  <c r="P236" i="3"/>
  <c r="T236" i="3"/>
  <c r="P235" i="3"/>
  <c r="T235" i="3"/>
  <c r="P234" i="3"/>
  <c r="T234" i="3"/>
  <c r="P233" i="3"/>
  <c r="T233" i="3"/>
  <c r="P232" i="3"/>
  <c r="T232" i="3"/>
  <c r="P231" i="3"/>
  <c r="T231" i="3"/>
  <c r="P230" i="3"/>
  <c r="T230" i="3"/>
  <c r="P229" i="3"/>
  <c r="T229" i="3"/>
  <c r="P228" i="3"/>
  <c r="T228" i="3"/>
  <c r="P227" i="3"/>
  <c r="T227" i="3"/>
  <c r="P226" i="3"/>
  <c r="T226" i="3"/>
  <c r="P225" i="3"/>
  <c r="T225" i="3"/>
  <c r="P224" i="3"/>
  <c r="T224" i="3"/>
  <c r="P223" i="3"/>
  <c r="T223" i="3"/>
  <c r="P222" i="3"/>
  <c r="T222" i="3"/>
  <c r="P221" i="3"/>
  <c r="T221" i="3"/>
  <c r="P220" i="3"/>
  <c r="T220" i="3"/>
  <c r="P219" i="3"/>
  <c r="T219" i="3"/>
  <c r="P218" i="3"/>
  <c r="T218" i="3"/>
  <c r="P217" i="3"/>
  <c r="T217" i="3"/>
  <c r="P216" i="3"/>
  <c r="T216" i="3"/>
  <c r="P215" i="3"/>
  <c r="T215" i="3"/>
  <c r="P214" i="3"/>
  <c r="T214" i="3"/>
  <c r="P213" i="3"/>
  <c r="T213" i="3"/>
  <c r="P212" i="3"/>
  <c r="T212" i="3"/>
  <c r="P211" i="3"/>
  <c r="T211" i="3"/>
  <c r="P210" i="3"/>
  <c r="T210" i="3"/>
  <c r="P209" i="3"/>
  <c r="T209" i="3"/>
  <c r="P208" i="3"/>
  <c r="T208" i="3"/>
  <c r="P207" i="3"/>
  <c r="T207" i="3"/>
  <c r="P206" i="3"/>
  <c r="T206" i="3"/>
  <c r="P205" i="3"/>
  <c r="T205" i="3"/>
  <c r="P204" i="3"/>
  <c r="T204" i="3"/>
  <c r="P203" i="3"/>
  <c r="T203" i="3"/>
  <c r="P202" i="3"/>
  <c r="T202" i="3"/>
  <c r="P201" i="3"/>
  <c r="T201" i="3"/>
  <c r="P200" i="3"/>
  <c r="T200" i="3"/>
  <c r="P199" i="3"/>
  <c r="T199" i="3"/>
  <c r="P198" i="3"/>
  <c r="T198" i="3"/>
  <c r="P197" i="3"/>
  <c r="T197" i="3"/>
  <c r="P196" i="3"/>
  <c r="T196" i="3"/>
  <c r="P195" i="3"/>
  <c r="T195" i="3"/>
  <c r="P194" i="3"/>
  <c r="T194" i="3"/>
  <c r="P193" i="3"/>
  <c r="T193" i="3"/>
  <c r="P192" i="3"/>
  <c r="T192" i="3"/>
  <c r="P191" i="3"/>
  <c r="T191" i="3"/>
  <c r="P190" i="3"/>
  <c r="T190" i="3"/>
  <c r="P189" i="3"/>
  <c r="T189" i="3"/>
  <c r="P188" i="3"/>
  <c r="T188" i="3"/>
  <c r="P187" i="3"/>
  <c r="T187" i="3"/>
  <c r="P186" i="3"/>
  <c r="T186" i="3"/>
  <c r="P185" i="3"/>
  <c r="T185" i="3"/>
  <c r="P184" i="3"/>
  <c r="T184" i="3"/>
  <c r="P183" i="3"/>
  <c r="T183" i="3"/>
  <c r="P182" i="3"/>
  <c r="T182" i="3"/>
  <c r="P181" i="3"/>
  <c r="T181" i="3"/>
  <c r="P180" i="3"/>
  <c r="T180" i="3"/>
  <c r="P179" i="3"/>
  <c r="T179" i="3"/>
  <c r="P178" i="3"/>
  <c r="T178" i="3"/>
  <c r="P177" i="3"/>
  <c r="T177" i="3"/>
  <c r="P176" i="3"/>
  <c r="T176" i="3"/>
  <c r="P175" i="3"/>
  <c r="T175" i="3"/>
  <c r="P174" i="3"/>
  <c r="T174" i="3"/>
  <c r="P173" i="3"/>
  <c r="T173" i="3"/>
  <c r="P172" i="3"/>
  <c r="T172" i="3"/>
  <c r="P171" i="3"/>
  <c r="T171" i="3"/>
  <c r="P170" i="3"/>
  <c r="T170" i="3"/>
  <c r="P169" i="3"/>
  <c r="T169" i="3"/>
  <c r="P168" i="3"/>
  <c r="T168" i="3"/>
  <c r="P167" i="3"/>
  <c r="T167" i="3"/>
  <c r="P166" i="3"/>
  <c r="T166" i="3"/>
  <c r="P165" i="3"/>
  <c r="T165" i="3"/>
  <c r="P164" i="3"/>
  <c r="T164" i="3"/>
  <c r="P163" i="3"/>
  <c r="T163" i="3"/>
  <c r="P162" i="3"/>
  <c r="T162" i="3"/>
  <c r="P161" i="3"/>
  <c r="T161" i="3"/>
  <c r="P160" i="3"/>
  <c r="T160" i="3"/>
  <c r="P159" i="3"/>
  <c r="T159" i="3"/>
  <c r="P158" i="3"/>
  <c r="T158" i="3"/>
  <c r="P157" i="3"/>
  <c r="T157" i="3"/>
  <c r="P156" i="3"/>
  <c r="T156" i="3"/>
  <c r="P155" i="3"/>
  <c r="T155" i="3"/>
  <c r="AB155" i="3"/>
  <c r="AF155" i="3"/>
  <c r="G14" i="15"/>
  <c r="H14" i="15" s="1"/>
  <c r="I14" i="15" s="1"/>
  <c r="J14" i="15" s="1"/>
  <c r="K14" i="15" s="1"/>
  <c r="I22" i="14"/>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54" i="10"/>
  <c r="X155" i="10"/>
  <c r="X156" i="10"/>
  <c r="X157" i="10"/>
  <c r="X158" i="10"/>
  <c r="X159" i="10"/>
  <c r="X160" i="10"/>
  <c r="X161" i="10"/>
  <c r="X162" i="10"/>
  <c r="X163" i="10"/>
  <c r="X164" i="10"/>
  <c r="X165" i="10"/>
  <c r="X166" i="10"/>
  <c r="X167" i="10"/>
  <c r="X168" i="10"/>
  <c r="X169" i="10"/>
  <c r="X170" i="10"/>
  <c r="X171" i="10"/>
  <c r="X172" i="10"/>
  <c r="X173" i="10"/>
  <c r="X174" i="10"/>
  <c r="X175" i="10"/>
  <c r="X176" i="10"/>
  <c r="X177" i="10"/>
  <c r="X178" i="10"/>
  <c r="X179" i="10"/>
  <c r="X180" i="10"/>
  <c r="X181" i="10"/>
  <c r="X182" i="10"/>
  <c r="X183" i="10"/>
  <c r="X184"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3" i="10"/>
  <c r="AF174" i="10"/>
  <c r="AF175" i="10"/>
  <c r="AF176" i="10"/>
  <c r="AF177" i="10"/>
  <c r="AF178" i="10"/>
  <c r="AF179" i="10"/>
  <c r="AF180" i="10"/>
  <c r="AF181" i="10"/>
  <c r="AF182" i="10"/>
  <c r="AF183" i="10"/>
  <c r="AF184" i="10"/>
  <c r="AG118" i="10"/>
  <c r="AG119" i="10"/>
  <c r="AG120" i="10"/>
  <c r="AG121" i="10"/>
  <c r="AG122" i="10"/>
  <c r="AG123" i="10"/>
  <c r="AG124" i="10"/>
  <c r="AG125" i="10"/>
  <c r="AG126" i="10"/>
  <c r="AG127" i="10"/>
  <c r="AG128" i="10"/>
  <c r="AG129" i="10"/>
  <c r="AG130" i="10"/>
  <c r="AG131" i="10"/>
  <c r="AG132" i="10"/>
  <c r="AG133" i="10"/>
  <c r="AG134" i="10"/>
  <c r="AG135" i="10"/>
  <c r="AG136" i="10"/>
  <c r="AG137" i="10"/>
  <c r="AG138" i="10"/>
  <c r="AG139" i="10"/>
  <c r="AG140" i="10"/>
  <c r="AG141" i="10"/>
  <c r="AG142" i="10"/>
  <c r="AG143" i="10"/>
  <c r="AG144" i="10"/>
  <c r="AG145" i="10"/>
  <c r="AG146" i="10"/>
  <c r="AG147" i="10"/>
  <c r="AG148" i="10"/>
  <c r="AG149" i="10"/>
  <c r="AG150" i="10"/>
  <c r="AG151" i="10"/>
  <c r="AG152" i="10"/>
  <c r="AG153" i="10"/>
  <c r="AG154" i="10"/>
  <c r="AG155" i="10"/>
  <c r="AG156" i="10"/>
  <c r="AG157" i="10"/>
  <c r="AG158" i="10"/>
  <c r="AG159" i="10"/>
  <c r="AG160" i="10"/>
  <c r="AG161" i="10"/>
  <c r="AG162" i="10"/>
  <c r="AG163" i="10"/>
  <c r="AG164" i="10"/>
  <c r="AG165" i="10"/>
  <c r="AG166" i="10"/>
  <c r="AG167" i="10"/>
  <c r="AG168" i="10"/>
  <c r="AG169" i="10"/>
  <c r="AG170" i="10"/>
  <c r="AG171" i="10"/>
  <c r="AG172" i="10"/>
  <c r="AG173" i="10"/>
  <c r="AG174" i="10"/>
  <c r="AG175" i="10"/>
  <c r="AG176" i="10"/>
  <c r="AG177" i="10"/>
  <c r="AG178" i="10"/>
  <c r="AG179" i="10"/>
  <c r="AG180" i="10"/>
  <c r="AG181" i="10"/>
  <c r="AG182" i="10"/>
  <c r="AG183" i="10"/>
  <c r="AG184"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M143" i="10"/>
  <c r="AM144" i="10"/>
  <c r="AM145" i="10"/>
  <c r="AM146" i="10"/>
  <c r="AM147" i="10"/>
  <c r="AM148" i="10"/>
  <c r="AM149" i="10"/>
  <c r="AM150" i="10"/>
  <c r="AM151" i="10"/>
  <c r="AM152" i="10"/>
  <c r="AM153" i="10"/>
  <c r="AM154" i="10"/>
  <c r="AM155" i="10"/>
  <c r="AM156" i="10"/>
  <c r="AM157" i="10"/>
  <c r="AM158" i="10"/>
  <c r="AM159" i="10"/>
  <c r="AM160" i="10"/>
  <c r="AM161" i="10"/>
  <c r="AM162" i="10"/>
  <c r="AM163" i="10"/>
  <c r="AM164" i="10"/>
  <c r="AM165" i="10"/>
  <c r="AM166" i="10"/>
  <c r="AM167" i="10"/>
  <c r="AM168" i="10"/>
  <c r="AM169" i="10"/>
  <c r="AM170" i="10"/>
  <c r="AM171" i="10"/>
  <c r="AM172" i="10"/>
  <c r="AM173" i="10"/>
  <c r="AM174" i="10"/>
  <c r="AM175" i="10"/>
  <c r="AM176" i="10"/>
  <c r="AM177" i="10"/>
  <c r="AM178" i="10"/>
  <c r="AM179" i="10"/>
  <c r="AM180" i="10"/>
  <c r="AM181" i="10"/>
  <c r="AM182" i="10"/>
  <c r="AM183" i="10"/>
  <c r="AM184" i="10"/>
  <c r="AN118" i="10"/>
  <c r="AN119" i="10"/>
  <c r="AN120" i="10"/>
  <c r="AN121" i="10"/>
  <c r="AN122" i="10"/>
  <c r="AN123" i="10"/>
  <c r="AN124" i="10"/>
  <c r="AN125" i="10"/>
  <c r="AN126" i="10"/>
  <c r="AN127" i="10"/>
  <c r="AN128" i="10"/>
  <c r="AN129" i="10"/>
  <c r="AN130" i="10"/>
  <c r="AN131" i="10"/>
  <c r="AN132" i="10"/>
  <c r="AN133" i="10"/>
  <c r="AN134" i="10"/>
  <c r="AN135" i="10"/>
  <c r="AN136" i="10"/>
  <c r="AN137" i="10"/>
  <c r="AN138" i="10"/>
  <c r="AN139" i="10"/>
  <c r="AN140" i="10"/>
  <c r="AN141" i="10"/>
  <c r="AN142" i="10"/>
  <c r="AN143" i="10"/>
  <c r="AN144" i="10"/>
  <c r="AN145" i="10"/>
  <c r="AN146" i="10"/>
  <c r="AN147" i="10"/>
  <c r="AN148" i="10"/>
  <c r="AN149" i="10"/>
  <c r="AN150" i="10"/>
  <c r="AN151" i="10"/>
  <c r="AN152" i="10"/>
  <c r="AN153" i="10"/>
  <c r="AN154" i="10"/>
  <c r="AN155" i="10"/>
  <c r="AN156" i="10"/>
  <c r="AN157" i="10"/>
  <c r="AN158" i="10"/>
  <c r="AN159" i="10"/>
  <c r="AN160" i="10"/>
  <c r="AN161" i="10"/>
  <c r="AN162" i="10"/>
  <c r="AN163" i="10"/>
  <c r="AN164" i="10"/>
  <c r="AN165" i="10"/>
  <c r="AN166" i="10"/>
  <c r="AN167" i="10"/>
  <c r="AN168" i="10"/>
  <c r="AN169" i="10"/>
  <c r="AN170" i="10"/>
  <c r="AN171" i="10"/>
  <c r="AN172" i="10"/>
  <c r="AN173" i="10"/>
  <c r="AN174" i="10"/>
  <c r="AN175" i="10"/>
  <c r="AN176" i="10"/>
  <c r="AN177" i="10"/>
  <c r="AN178" i="10"/>
  <c r="AN179" i="10"/>
  <c r="AN180" i="10"/>
  <c r="AN181" i="10"/>
  <c r="AN182" i="10"/>
  <c r="AN183" i="10"/>
  <c r="AN184" i="10"/>
  <c r="AO118" i="10"/>
  <c r="AO119" i="10"/>
  <c r="AO120" i="10"/>
  <c r="AO121" i="10"/>
  <c r="AO122" i="10"/>
  <c r="AO123" i="10"/>
  <c r="AO124" i="10"/>
  <c r="AO125" i="10"/>
  <c r="AO126" i="10"/>
  <c r="AO127" i="10"/>
  <c r="AO128" i="10"/>
  <c r="AO129" i="10"/>
  <c r="AO130" i="10"/>
  <c r="AO131" i="10"/>
  <c r="AO132" i="10"/>
  <c r="AO133" i="10"/>
  <c r="AO134" i="10"/>
  <c r="AO135" i="10"/>
  <c r="AO136" i="10"/>
  <c r="AO137" i="10"/>
  <c r="AO138" i="10"/>
  <c r="AO139" i="10"/>
  <c r="AO140" i="10"/>
  <c r="AO141" i="10"/>
  <c r="AO142" i="10"/>
  <c r="AO143" i="10"/>
  <c r="AO144" i="10"/>
  <c r="AO145" i="10"/>
  <c r="AO146" i="10"/>
  <c r="AO147" i="10"/>
  <c r="AO148" i="10"/>
  <c r="AO149" i="10"/>
  <c r="AO150" i="10"/>
  <c r="AO151" i="10"/>
  <c r="AO152" i="10"/>
  <c r="AO153" i="10"/>
  <c r="AO154" i="10"/>
  <c r="AO155" i="10"/>
  <c r="AO156" i="10"/>
  <c r="AO157" i="10"/>
  <c r="AO158" i="10"/>
  <c r="AO159" i="10"/>
  <c r="AO160" i="10"/>
  <c r="AO161" i="10"/>
  <c r="AO162" i="10"/>
  <c r="AO163" i="10"/>
  <c r="AO164" i="10"/>
  <c r="AO165" i="10"/>
  <c r="AO166" i="10"/>
  <c r="AO167" i="10"/>
  <c r="AO168" i="10"/>
  <c r="AO169" i="10"/>
  <c r="AO170" i="10"/>
  <c r="AO171" i="10"/>
  <c r="AO172" i="10"/>
  <c r="AO173" i="10"/>
  <c r="AO174" i="10"/>
  <c r="AO175" i="10"/>
  <c r="AO176" i="10"/>
  <c r="AO177" i="10"/>
  <c r="AO178" i="10"/>
  <c r="AO179" i="10"/>
  <c r="AO180" i="10"/>
  <c r="AO181" i="10"/>
  <c r="AO182" i="10"/>
  <c r="AO183" i="10"/>
  <c r="AO184" i="10"/>
  <c r="AU118" i="10"/>
  <c r="AU119" i="10"/>
  <c r="AU120" i="10"/>
  <c r="AU121" i="10"/>
  <c r="AU122" i="10"/>
  <c r="AU123" i="10"/>
  <c r="AU124" i="10"/>
  <c r="AU125" i="10"/>
  <c r="AU126" i="10"/>
  <c r="AU127" i="10"/>
  <c r="AU128" i="10"/>
  <c r="AU129" i="10"/>
  <c r="AU130" i="10"/>
  <c r="AU131" i="10"/>
  <c r="AU132" i="10"/>
  <c r="AU133" i="10"/>
  <c r="AU134" i="10"/>
  <c r="AU135" i="10"/>
  <c r="AU136" i="10"/>
  <c r="AU137" i="10"/>
  <c r="AU138" i="10"/>
  <c r="AU139" i="10"/>
  <c r="AU140" i="10"/>
  <c r="AU141" i="10"/>
  <c r="AU142" i="10"/>
  <c r="AU143" i="10"/>
  <c r="AU144" i="10"/>
  <c r="AU145" i="10"/>
  <c r="AU146" i="10"/>
  <c r="AU147" i="10"/>
  <c r="AU148" i="10"/>
  <c r="AU149" i="10"/>
  <c r="AU150" i="10"/>
  <c r="AU151" i="10"/>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AU175" i="10"/>
  <c r="AU176" i="10"/>
  <c r="AU177" i="10"/>
  <c r="AU178" i="10"/>
  <c r="AU179" i="10"/>
  <c r="AU180" i="10"/>
  <c r="AU181" i="10"/>
  <c r="AU182" i="10"/>
  <c r="AU183" i="10"/>
  <c r="AU184" i="10"/>
  <c r="AV118" i="10"/>
  <c r="AV119" i="10"/>
  <c r="AV120" i="10"/>
  <c r="AV121" i="10"/>
  <c r="AV122" i="10"/>
  <c r="AV123" i="10"/>
  <c r="AV124" i="10"/>
  <c r="AV125" i="10"/>
  <c r="AV126" i="10"/>
  <c r="AV127" i="10"/>
  <c r="AV128" i="10"/>
  <c r="AV129" i="10"/>
  <c r="AV130" i="10"/>
  <c r="AV131" i="10"/>
  <c r="AV132" i="10"/>
  <c r="AV133" i="10"/>
  <c r="AV134" i="10"/>
  <c r="AV135" i="10"/>
  <c r="AV136" i="10"/>
  <c r="AV137" i="10"/>
  <c r="AV138" i="10"/>
  <c r="AV139" i="10"/>
  <c r="AV140" i="10"/>
  <c r="AV141" i="10"/>
  <c r="AV142" i="10"/>
  <c r="AV143" i="10"/>
  <c r="AV144" i="10"/>
  <c r="AV145" i="10"/>
  <c r="AV146" i="10"/>
  <c r="AV147" i="10"/>
  <c r="AV148" i="10"/>
  <c r="AV149" i="10"/>
  <c r="AV150" i="10"/>
  <c r="AV151" i="10"/>
  <c r="AV152" i="10"/>
  <c r="AV153" i="10"/>
  <c r="AV154" i="10"/>
  <c r="AV155" i="10"/>
  <c r="AV156" i="10"/>
  <c r="AV157" i="10"/>
  <c r="AV158" i="10"/>
  <c r="AV159" i="10"/>
  <c r="AV160" i="10"/>
  <c r="AV161" i="10"/>
  <c r="AV162" i="10"/>
  <c r="AV163" i="10"/>
  <c r="AV164" i="10"/>
  <c r="AV165" i="10"/>
  <c r="AV166" i="10"/>
  <c r="AV167" i="10"/>
  <c r="AV168" i="10"/>
  <c r="AV169" i="10"/>
  <c r="AV170" i="10"/>
  <c r="AV171" i="10"/>
  <c r="AV172" i="10"/>
  <c r="AV173" i="10"/>
  <c r="AV174" i="10"/>
  <c r="AV175" i="10"/>
  <c r="AV176" i="10"/>
  <c r="AV177" i="10"/>
  <c r="AV178" i="10"/>
  <c r="AV179" i="10"/>
  <c r="AV180" i="10"/>
  <c r="AV181" i="10"/>
  <c r="AV182" i="10"/>
  <c r="AV183" i="10"/>
  <c r="AV184"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AW165" i="10"/>
  <c r="AW166" i="10"/>
  <c r="AW167" i="10"/>
  <c r="AW168" i="10"/>
  <c r="AW169" i="10"/>
  <c r="AW170" i="10"/>
  <c r="AW171" i="10"/>
  <c r="AW172" i="10"/>
  <c r="AW173" i="10"/>
  <c r="AW174" i="10"/>
  <c r="AW175" i="10"/>
  <c r="AW176" i="10"/>
  <c r="AW177" i="10"/>
  <c r="AW178" i="10"/>
  <c r="AW179" i="10"/>
  <c r="AW180" i="10"/>
  <c r="AW181" i="10"/>
  <c r="AW182" i="10"/>
  <c r="AW183" i="10"/>
  <c r="AW184"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114" i="10"/>
  <c r="AG115" i="10"/>
  <c r="AG116" i="10"/>
  <c r="AG117"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111" i="10"/>
  <c r="AN112" i="10"/>
  <c r="AN113" i="10"/>
  <c r="AN114" i="10"/>
  <c r="AN115" i="10"/>
  <c r="AN116" i="10"/>
  <c r="AN117"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111" i="10"/>
  <c r="AV112" i="10"/>
  <c r="AV113" i="10"/>
  <c r="AV114" i="10"/>
  <c r="AV115" i="10"/>
  <c r="AV116" i="10"/>
  <c r="AV117"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F94" i="8"/>
  <c r="F95" i="8"/>
  <c r="F96" i="8"/>
  <c r="F97" i="8"/>
  <c r="F98" i="8"/>
  <c r="F99" i="8"/>
  <c r="F100" i="8"/>
  <c r="F101" i="8"/>
  <c r="F86" i="8"/>
  <c r="F87" i="8"/>
  <c r="F88" i="8"/>
  <c r="F89" i="8"/>
  <c r="F90" i="8"/>
  <c r="F91" i="8"/>
  <c r="F92" i="8"/>
  <c r="F93" i="8"/>
  <c r="F83" i="8"/>
  <c r="F84" i="8"/>
  <c r="F85" i="8"/>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4" i="8" l="1"/>
  <c r="F75" i="8"/>
  <c r="F76" i="8"/>
  <c r="F77" i="8"/>
  <c r="F78" i="8"/>
  <c r="F79" i="8"/>
  <c r="F80" i="8"/>
  <c r="F81" i="8"/>
  <c r="F82" i="8"/>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F31"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23"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44" i="3"/>
  <c r="D145" i="3"/>
  <c r="D146" i="3"/>
  <c r="D147" i="3"/>
  <c r="D148" i="3"/>
  <c r="D149" i="3"/>
  <c r="D150" i="3"/>
  <c r="D151" i="3"/>
  <c r="D152" i="3"/>
  <c r="D153" i="3"/>
  <c r="D154" i="3"/>
  <c r="G1" i="7"/>
  <c r="L22" i="8"/>
  <c r="D22" i="11"/>
  <c r="D21" i="11"/>
  <c r="D22" i="2"/>
  <c r="D21" i="2"/>
  <c r="D20" i="2"/>
  <c r="D19" i="2"/>
  <c r="D18" i="2"/>
  <c r="D17" i="2"/>
  <c r="D16" i="2"/>
  <c r="D15" i="2"/>
  <c r="D14" i="2"/>
  <c r="D13" i="2"/>
  <c r="D12" i="2"/>
  <c r="D11" i="2"/>
  <c r="D10" i="2"/>
  <c r="D9" i="2"/>
  <c r="D7" i="2"/>
  <c r="D5" i="2"/>
  <c r="D3" i="2"/>
  <c r="D22" i="12"/>
  <c r="D21" i="12"/>
  <c r="D20" i="12"/>
  <c r="D19" i="12"/>
  <c r="D18" i="12"/>
  <c r="D17" i="12"/>
  <c r="D16" i="12"/>
  <c r="D15" i="12"/>
  <c r="D14" i="12"/>
  <c r="D13" i="12"/>
  <c r="D12" i="12"/>
  <c r="D11" i="12"/>
  <c r="D10" i="12"/>
  <c r="D9" i="12"/>
  <c r="D7" i="12"/>
  <c r="D5" i="12"/>
  <c r="D3" i="12"/>
  <c r="D22" i="1"/>
  <c r="D21" i="1"/>
  <c r="D20" i="1"/>
  <c r="D19" i="1"/>
  <c r="D18" i="1"/>
  <c r="D17" i="1"/>
  <c r="D16" i="1"/>
  <c r="D15" i="1"/>
  <c r="D14" i="1"/>
  <c r="D13" i="1"/>
  <c r="D12" i="1"/>
  <c r="D11" i="1"/>
  <c r="D10" i="1"/>
  <c r="D9" i="1"/>
  <c r="D7" i="1"/>
  <c r="D5" i="1"/>
  <c r="D3" i="1"/>
  <c r="D22" i="7"/>
  <c r="D21" i="7"/>
  <c r="D20" i="7"/>
  <c r="D19" i="7"/>
  <c r="D18" i="7"/>
  <c r="D17" i="7"/>
  <c r="D16" i="7"/>
  <c r="D15" i="7"/>
  <c r="D14" i="7"/>
  <c r="D13" i="7"/>
  <c r="D12" i="7"/>
  <c r="D11" i="7"/>
  <c r="D10" i="7"/>
  <c r="D9" i="7"/>
  <c r="D7" i="7"/>
  <c r="D5" i="7"/>
  <c r="D3" i="7"/>
  <c r="D22" i="3"/>
  <c r="D21" i="3"/>
  <c r="D20" i="3"/>
  <c r="D19" i="3"/>
  <c r="D18" i="3"/>
  <c r="D17" i="3"/>
  <c r="D16" i="3"/>
  <c r="D15" i="3"/>
  <c r="D14" i="3"/>
  <c r="D13" i="3"/>
  <c r="D12" i="3"/>
  <c r="D11" i="3"/>
  <c r="D10" i="3"/>
  <c r="D9" i="3"/>
  <c r="D7" i="3"/>
  <c r="D5" i="3"/>
  <c r="D3" i="3"/>
  <c r="D22" i="19"/>
  <c r="D21" i="19"/>
  <c r="D20" i="19"/>
  <c r="D19" i="19"/>
  <c r="D18" i="19"/>
  <c r="D17" i="19"/>
  <c r="D16" i="19"/>
  <c r="D15" i="19"/>
  <c r="D14" i="19"/>
  <c r="D13" i="19"/>
  <c r="D12" i="19"/>
  <c r="D11" i="19"/>
  <c r="D10" i="19"/>
  <c r="D9" i="19"/>
  <c r="D7" i="19"/>
  <c r="D5" i="19"/>
  <c r="D3" i="19"/>
  <c r="D22" i="4"/>
  <c r="D21" i="4"/>
  <c r="D20" i="4"/>
  <c r="D19" i="4"/>
  <c r="D18" i="4"/>
  <c r="D17" i="4"/>
  <c r="D16" i="4"/>
  <c r="D15" i="4"/>
  <c r="D14" i="4"/>
  <c r="D13" i="4"/>
  <c r="D12" i="4"/>
  <c r="D11" i="4"/>
  <c r="D10" i="4"/>
  <c r="D9" i="4"/>
  <c r="D7" i="4"/>
  <c r="D5" i="4"/>
  <c r="D3" i="4"/>
  <c r="D22" i="5"/>
  <c r="D21" i="5"/>
  <c r="D20" i="5"/>
  <c r="D19" i="5"/>
  <c r="D18" i="5"/>
  <c r="D17" i="5"/>
  <c r="D16" i="5"/>
  <c r="D15" i="5"/>
  <c r="D14" i="5"/>
  <c r="D13" i="5"/>
  <c r="D12" i="5"/>
  <c r="D11" i="5"/>
  <c r="D10" i="5"/>
  <c r="D9" i="5"/>
  <c r="D7" i="5"/>
  <c r="D5" i="5"/>
  <c r="D3" i="5"/>
  <c r="D22" i="8"/>
  <c r="D21" i="8"/>
  <c r="D20" i="8"/>
  <c r="D19" i="8"/>
  <c r="D18" i="8"/>
  <c r="D17" i="8"/>
  <c r="D16" i="8"/>
  <c r="D15" i="8"/>
  <c r="D14" i="8"/>
  <c r="D13" i="8"/>
  <c r="D12" i="8"/>
  <c r="D11" i="8"/>
  <c r="D10" i="8"/>
  <c r="D9" i="8"/>
  <c r="D7" i="8"/>
  <c r="D5" i="8"/>
  <c r="D3" i="8"/>
  <c r="D22" i="9"/>
  <c r="D21" i="9"/>
  <c r="D20" i="9"/>
  <c r="D19" i="9"/>
  <c r="D18" i="9"/>
  <c r="D17" i="9"/>
  <c r="D16" i="9"/>
  <c r="D15" i="9"/>
  <c r="D14" i="9"/>
  <c r="D13" i="9"/>
  <c r="D12" i="9"/>
  <c r="D11" i="9"/>
  <c r="D10" i="9"/>
  <c r="D9" i="9"/>
  <c r="D7" i="9"/>
  <c r="D5" i="9"/>
  <c r="D3" i="9"/>
  <c r="D22" i="10"/>
  <c r="D21" i="10"/>
  <c r="D20" i="10"/>
  <c r="D19" i="10"/>
  <c r="D18" i="10"/>
  <c r="D17" i="10"/>
  <c r="D16" i="10"/>
  <c r="D15" i="10"/>
  <c r="D14" i="10"/>
  <c r="D13" i="10"/>
  <c r="D12" i="10"/>
  <c r="D11" i="10"/>
  <c r="D10" i="10"/>
  <c r="D9" i="10"/>
  <c r="D7" i="10"/>
  <c r="D5" i="10"/>
  <c r="D3" i="10"/>
  <c r="D22" i="13"/>
  <c r="D21" i="13"/>
  <c r="D20" i="13"/>
  <c r="D19" i="13"/>
  <c r="D18" i="13"/>
  <c r="D17" i="13"/>
  <c r="D16" i="13"/>
  <c r="D15" i="13"/>
  <c r="D14" i="13"/>
  <c r="D13" i="13"/>
  <c r="D12" i="13"/>
  <c r="D11" i="13"/>
  <c r="D10" i="13"/>
  <c r="D9" i="13"/>
  <c r="D7" i="13"/>
  <c r="D5" i="13"/>
  <c r="D3" i="13"/>
  <c r="D22" i="14"/>
  <c r="D21" i="14"/>
  <c r="D20" i="14"/>
  <c r="D19" i="14"/>
  <c r="D18" i="14"/>
  <c r="D17" i="14"/>
  <c r="D16" i="14"/>
  <c r="D15" i="14"/>
  <c r="D14" i="14"/>
  <c r="D13" i="14"/>
  <c r="D12" i="14"/>
  <c r="D11" i="14"/>
  <c r="D10" i="14"/>
  <c r="D9" i="14"/>
  <c r="D7" i="14"/>
  <c r="D5" i="14"/>
  <c r="D3" i="14"/>
  <c r="D22" i="15"/>
  <c r="D21" i="15"/>
  <c r="D20" i="15"/>
  <c r="D19" i="15"/>
  <c r="D18" i="15"/>
  <c r="D17" i="15"/>
  <c r="D16" i="15"/>
  <c r="D15" i="15"/>
  <c r="D14" i="15"/>
  <c r="D13" i="15"/>
  <c r="D12" i="15"/>
  <c r="D11" i="15"/>
  <c r="D10" i="15"/>
  <c r="D9" i="15"/>
  <c r="D7" i="15"/>
  <c r="D5" i="15"/>
  <c r="D3" i="15"/>
  <c r="D22" i="16"/>
  <c r="D21" i="16"/>
  <c r="D20" i="16"/>
  <c r="D19" i="16"/>
  <c r="D18" i="16"/>
  <c r="D17" i="16"/>
  <c r="D16" i="16"/>
  <c r="D15" i="16"/>
  <c r="D14" i="16"/>
  <c r="D13" i="16"/>
  <c r="D12" i="16"/>
  <c r="D11" i="16"/>
  <c r="D10" i="16"/>
  <c r="D9" i="16"/>
  <c r="D7" i="16"/>
  <c r="D5" i="16"/>
  <c r="D3" i="16"/>
  <c r="D22" i="17"/>
  <c r="D21" i="17"/>
  <c r="D20" i="17"/>
  <c r="D19" i="17"/>
  <c r="D18" i="17"/>
  <c r="D17" i="17"/>
  <c r="D16" i="17"/>
  <c r="D15" i="17"/>
  <c r="D14" i="17"/>
  <c r="D13" i="17"/>
  <c r="D12" i="17"/>
  <c r="D11" i="17"/>
  <c r="D10" i="17"/>
  <c r="D9" i="17"/>
  <c r="D7" i="17"/>
  <c r="D5" i="17"/>
  <c r="D3" i="17"/>
  <c r="D22" i="18"/>
  <c r="D21" i="18"/>
  <c r="D20" i="18"/>
  <c r="D19" i="18"/>
  <c r="D18" i="18"/>
  <c r="D17" i="18"/>
  <c r="D16" i="18"/>
  <c r="D15" i="18"/>
  <c r="D14" i="18"/>
  <c r="D13" i="18"/>
  <c r="D12" i="18"/>
  <c r="D11" i="18"/>
  <c r="D10" i="18"/>
  <c r="D9" i="18"/>
  <c r="D7" i="18"/>
  <c r="D5" i="18"/>
  <c r="D3" i="18"/>
  <c r="D22" i="21"/>
  <c r="D21" i="21"/>
  <c r="D20" i="21"/>
  <c r="D19" i="21"/>
  <c r="D18" i="21"/>
  <c r="D17" i="21"/>
  <c r="D16" i="21"/>
  <c r="D15" i="21"/>
  <c r="D14" i="21"/>
  <c r="D13" i="21"/>
  <c r="D12" i="21"/>
  <c r="D11" i="21"/>
  <c r="D10" i="21"/>
  <c r="D9" i="21"/>
  <c r="D7" i="21"/>
  <c r="D5" i="21"/>
  <c r="D3" i="21"/>
  <c r="D22" i="20"/>
  <c r="D21" i="20"/>
  <c r="D20" i="20"/>
  <c r="D19" i="20"/>
  <c r="D18" i="20"/>
  <c r="D17" i="20"/>
  <c r="D16" i="20"/>
  <c r="D15" i="20"/>
  <c r="D14" i="20"/>
  <c r="D13" i="20"/>
  <c r="D12" i="20"/>
  <c r="D11" i="20"/>
  <c r="D10" i="20"/>
  <c r="D9" i="20"/>
  <c r="D7" i="20"/>
  <c r="D5" i="20"/>
  <c r="D3" i="20"/>
  <c r="AA20" i="20"/>
  <c r="AA19" i="20"/>
  <c r="O23" i="20"/>
  <c r="AF20" i="20" s="1"/>
  <c r="N23" i="20"/>
  <c r="AE20" i="20" s="1"/>
  <c r="L23" i="20"/>
  <c r="AD20" i="20" s="1"/>
  <c r="K23" i="20"/>
  <c r="AC20" i="20" s="1"/>
  <c r="I23" i="20"/>
  <c r="AB20" i="20" s="1"/>
  <c r="H28" i="20"/>
  <c r="K28" i="20" s="1"/>
  <c r="Z10" i="21"/>
  <c r="Z9" i="21"/>
  <c r="N14" i="21"/>
  <c r="AC10" i="21" s="1"/>
  <c r="T14" i="21"/>
  <c r="AE10" i="21" s="1"/>
  <c r="Q14" i="21"/>
  <c r="AD10" i="21" s="1"/>
  <c r="K14" i="21"/>
  <c r="AB10" i="21" s="1"/>
  <c r="H14" i="21"/>
  <c r="AA10" i="21" s="1"/>
  <c r="H23" i="21"/>
  <c r="H13" i="21" s="1"/>
  <c r="AA9" i="21" s="1"/>
  <c r="F34" i="7" l="1" a="1"/>
  <c r="F34" i="7" s="1"/>
  <c r="F38" i="7" a="1"/>
  <c r="F38" i="7" s="1"/>
  <c r="K22" i="20"/>
  <c r="AC19" i="20" s="1"/>
  <c r="N28" i="20"/>
  <c r="I22" i="20"/>
  <c r="AB19" i="20" s="1"/>
  <c r="K23" i="21"/>
  <c r="X13" i="18"/>
  <c r="X12" i="18"/>
  <c r="L22" i="18"/>
  <c r="Z13" i="18" s="1"/>
  <c r="N22" i="18"/>
  <c r="AA13" i="18" s="1"/>
  <c r="P22" i="18"/>
  <c r="AB13" i="18" s="1"/>
  <c r="R22" i="18"/>
  <c r="AC13" i="18" s="1"/>
  <c r="J22" i="18"/>
  <c r="Y13" i="18" s="1"/>
  <c r="AI12" i="17"/>
  <c r="AI11" i="17"/>
  <c r="X23" i="17"/>
  <c r="AN12" i="17" s="1"/>
  <c r="U23" i="17"/>
  <c r="AM12" i="17" s="1"/>
  <c r="R23" i="17"/>
  <c r="AL12" i="17" s="1"/>
  <c r="O23" i="17"/>
  <c r="AK12" i="17" s="1"/>
  <c r="L23" i="17"/>
  <c r="AJ12" i="17" s="1"/>
  <c r="J28" i="17"/>
  <c r="L22" i="17" s="1"/>
  <c r="AJ11" i="17" s="1"/>
  <c r="H18" i="15"/>
  <c r="I18" i="15"/>
  <c r="J18" i="15"/>
  <c r="K18" i="15"/>
  <c r="G18" i="15"/>
  <c r="W23" i="16"/>
  <c r="W22" i="16"/>
  <c r="N23" i="16"/>
  <c r="Y23" i="16" s="1"/>
  <c r="P23" i="16"/>
  <c r="Z23" i="16" s="1"/>
  <c r="R23" i="16"/>
  <c r="AA23" i="16" s="1"/>
  <c r="T23" i="16"/>
  <c r="AB23" i="16" s="1"/>
  <c r="L23" i="16"/>
  <c r="X23" i="16" s="1"/>
  <c r="AU24" i="10"/>
  <c r="AV24" i="10"/>
  <c r="AW24" i="10"/>
  <c r="AU25" i="10"/>
  <c r="AV25" i="10"/>
  <c r="AW25" i="10"/>
  <c r="AU26" i="10"/>
  <c r="AV26" i="10"/>
  <c r="AW26" i="10"/>
  <c r="AU27" i="10"/>
  <c r="AV27" i="10"/>
  <c r="AW27" i="10"/>
  <c r="AU28" i="10"/>
  <c r="AV28" i="10"/>
  <c r="AW28" i="10"/>
  <c r="AU29" i="10"/>
  <c r="AV29" i="10"/>
  <c r="AW29" i="10"/>
  <c r="AU30" i="10"/>
  <c r="AV30" i="10"/>
  <c r="AW30" i="10"/>
  <c r="AU31" i="10"/>
  <c r="AV31" i="10"/>
  <c r="AW31" i="10"/>
  <c r="AU32" i="10"/>
  <c r="AV32" i="10"/>
  <c r="AW32" i="10"/>
  <c r="AU33" i="10"/>
  <c r="AV33" i="10"/>
  <c r="AW33" i="10"/>
  <c r="AU34" i="10"/>
  <c r="AV34" i="10"/>
  <c r="AW34" i="10"/>
  <c r="AU35" i="10"/>
  <c r="AV35" i="10"/>
  <c r="AW35" i="10"/>
  <c r="AU36" i="10"/>
  <c r="AV36" i="10"/>
  <c r="AW36" i="10"/>
  <c r="AU37" i="10"/>
  <c r="AV37" i="10"/>
  <c r="AW37" i="10"/>
  <c r="AU38" i="10"/>
  <c r="AV38" i="10"/>
  <c r="AW38" i="10"/>
  <c r="AU39" i="10"/>
  <c r="AV39" i="10"/>
  <c r="AW39" i="10"/>
  <c r="AU40" i="10"/>
  <c r="AV40" i="10"/>
  <c r="AW40" i="10"/>
  <c r="AU41" i="10"/>
  <c r="AV41" i="10"/>
  <c r="AW41" i="10"/>
  <c r="AU42" i="10"/>
  <c r="AV42" i="10"/>
  <c r="AW42" i="10"/>
  <c r="AU43" i="10"/>
  <c r="AV43" i="10"/>
  <c r="AW43" i="10"/>
  <c r="AU44" i="10"/>
  <c r="AV44" i="10"/>
  <c r="AW44" i="10"/>
  <c r="AU45" i="10"/>
  <c r="AV45" i="10"/>
  <c r="AW45" i="10"/>
  <c r="AU46" i="10"/>
  <c r="AV46" i="10"/>
  <c r="AW46" i="10"/>
  <c r="AU47" i="10"/>
  <c r="AV47" i="10"/>
  <c r="AW47" i="10"/>
  <c r="AU48" i="10"/>
  <c r="AV48" i="10"/>
  <c r="AW48" i="10"/>
  <c r="AU49" i="10"/>
  <c r="AV49" i="10"/>
  <c r="AW49" i="10"/>
  <c r="AU50" i="10"/>
  <c r="AV50" i="10"/>
  <c r="AW50" i="10"/>
  <c r="AU51" i="10"/>
  <c r="AV51" i="10"/>
  <c r="AW51" i="10"/>
  <c r="AU52" i="10"/>
  <c r="AV52" i="10"/>
  <c r="AW52" i="10"/>
  <c r="AU53" i="10"/>
  <c r="AV53" i="10"/>
  <c r="AW53" i="10"/>
  <c r="AU54" i="10"/>
  <c r="AV54" i="10"/>
  <c r="AW54" i="10"/>
  <c r="AU55" i="10"/>
  <c r="AV55" i="10"/>
  <c r="AW55" i="10"/>
  <c r="AU56" i="10"/>
  <c r="AV56" i="10"/>
  <c r="AW56" i="10"/>
  <c r="AU57" i="10"/>
  <c r="AV57" i="10"/>
  <c r="AW57" i="10"/>
  <c r="AU58" i="10"/>
  <c r="AV58" i="10"/>
  <c r="AW58" i="10"/>
  <c r="AU59" i="10"/>
  <c r="AV59" i="10"/>
  <c r="AW59" i="10"/>
  <c r="AU60" i="10"/>
  <c r="AV60" i="10"/>
  <c r="AW60" i="10"/>
  <c r="AU61" i="10"/>
  <c r="AV61" i="10"/>
  <c r="AW61" i="10"/>
  <c r="AU62" i="10"/>
  <c r="AV62" i="10"/>
  <c r="AW62" i="10"/>
  <c r="AU63" i="10"/>
  <c r="AV63" i="10"/>
  <c r="AW63" i="10"/>
  <c r="AU64" i="10"/>
  <c r="AV64" i="10"/>
  <c r="AW64" i="10"/>
  <c r="AU65" i="10"/>
  <c r="AV65" i="10"/>
  <c r="AW65" i="10"/>
  <c r="AU66" i="10"/>
  <c r="AV66" i="10"/>
  <c r="AW66" i="10"/>
  <c r="AU67" i="10"/>
  <c r="AV67" i="10"/>
  <c r="AW67" i="10"/>
  <c r="AU68" i="10"/>
  <c r="AV68" i="10"/>
  <c r="AW68" i="10"/>
  <c r="AU69" i="10"/>
  <c r="AV69" i="10"/>
  <c r="AW69" i="10"/>
  <c r="AU70" i="10"/>
  <c r="AV70" i="10"/>
  <c r="AW70" i="10"/>
  <c r="AU71" i="10"/>
  <c r="AV71" i="10"/>
  <c r="AW71" i="10"/>
  <c r="AU72" i="10"/>
  <c r="AV72" i="10"/>
  <c r="AW72" i="10"/>
  <c r="AU73" i="10"/>
  <c r="AV73" i="10"/>
  <c r="AW73"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M24" i="10"/>
  <c r="AN24" i="10"/>
  <c r="AO24" i="10"/>
  <c r="AM25" i="10"/>
  <c r="AN25" i="10"/>
  <c r="AM26" i="10"/>
  <c r="AN26" i="10"/>
  <c r="AM27" i="10"/>
  <c r="AN27" i="10"/>
  <c r="AM28" i="10"/>
  <c r="AN28" i="10"/>
  <c r="AM29" i="10"/>
  <c r="AN29" i="10"/>
  <c r="AM30" i="10"/>
  <c r="AN30" i="10"/>
  <c r="AM31" i="10"/>
  <c r="AN31" i="10"/>
  <c r="AM32" i="10"/>
  <c r="AN32" i="10"/>
  <c r="AM33" i="10"/>
  <c r="AN33" i="10"/>
  <c r="AM34" i="10"/>
  <c r="AN34" i="10"/>
  <c r="AM35" i="10"/>
  <c r="AN35" i="10"/>
  <c r="AM36" i="10"/>
  <c r="AN36" i="10"/>
  <c r="AM37" i="10"/>
  <c r="AN37" i="10"/>
  <c r="AM38" i="10"/>
  <c r="AN38" i="10"/>
  <c r="AM39" i="10"/>
  <c r="AN39" i="10"/>
  <c r="AM40" i="10"/>
  <c r="AN40" i="10"/>
  <c r="AM41" i="10"/>
  <c r="AN41" i="10"/>
  <c r="AM42" i="10"/>
  <c r="AN42" i="10"/>
  <c r="AM43" i="10"/>
  <c r="AN43" i="10"/>
  <c r="AM44" i="10"/>
  <c r="AN44" i="10"/>
  <c r="AM45" i="10"/>
  <c r="AN45" i="10"/>
  <c r="AM46" i="10"/>
  <c r="AN46" i="10"/>
  <c r="AM47" i="10"/>
  <c r="AN47" i="10"/>
  <c r="AM48" i="10"/>
  <c r="AN48" i="10"/>
  <c r="AM49" i="10"/>
  <c r="AN49" i="10"/>
  <c r="AM50" i="10"/>
  <c r="AN50" i="10"/>
  <c r="AM51" i="10"/>
  <c r="AN51" i="10"/>
  <c r="AM52" i="10"/>
  <c r="AN52" i="10"/>
  <c r="AM53" i="10"/>
  <c r="AN53" i="10"/>
  <c r="AM54" i="10"/>
  <c r="AN54" i="10"/>
  <c r="AM55" i="10"/>
  <c r="AN55" i="10"/>
  <c r="AM56" i="10"/>
  <c r="AN56" i="10"/>
  <c r="AM57" i="10"/>
  <c r="AN57" i="10"/>
  <c r="AM58" i="10"/>
  <c r="AN58" i="10"/>
  <c r="AM59" i="10"/>
  <c r="AN59" i="10"/>
  <c r="AM60" i="10"/>
  <c r="AN60" i="10"/>
  <c r="AM61" i="10"/>
  <c r="AN61" i="10"/>
  <c r="AM62" i="10"/>
  <c r="AN62" i="10"/>
  <c r="AM63" i="10"/>
  <c r="AN63" i="10"/>
  <c r="AM64" i="10"/>
  <c r="AN64" i="10"/>
  <c r="AM65" i="10"/>
  <c r="AN65" i="10"/>
  <c r="AM66" i="10"/>
  <c r="AN66" i="10"/>
  <c r="AM67" i="10"/>
  <c r="AN67" i="10"/>
  <c r="AM68" i="10"/>
  <c r="AN68" i="10"/>
  <c r="AM69" i="10"/>
  <c r="AN69" i="10"/>
  <c r="AM70" i="10"/>
  <c r="AN70" i="10"/>
  <c r="AM71" i="10"/>
  <c r="AN71" i="10"/>
  <c r="AM72" i="10"/>
  <c r="AN72" i="10"/>
  <c r="AM73" i="10"/>
  <c r="AN7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24"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24"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24" i="10"/>
  <c r="O25" i="10"/>
  <c r="O26" i="10"/>
  <c r="O27" i="10"/>
  <c r="O28" i="10"/>
  <c r="O29"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M10" i="9" a="1"/>
  <c r="M10" i="9" s="1"/>
  <c r="L10" i="9" a="1"/>
  <c r="L10" i="9" s="1"/>
  <c r="K10" i="9" a="1"/>
  <c r="K10" i="9" s="1"/>
  <c r="J10" i="9" a="1"/>
  <c r="J10" i="9" s="1"/>
  <c r="I10" i="9" a="1"/>
  <c r="I10" i="9" s="1"/>
  <c r="I9" i="8"/>
  <c r="W9" i="4"/>
  <c r="W10" i="4"/>
  <c r="W11" i="4"/>
  <c r="W8" i="4"/>
  <c r="O9" i="5"/>
  <c r="N9" i="5"/>
  <c r="M9" i="5"/>
  <c r="L9" i="5"/>
  <c r="K9" i="5"/>
  <c r="I29" i="18"/>
  <c r="K29" i="18" s="1"/>
  <c r="M29" i="18" s="1"/>
  <c r="O29" i="18" s="1"/>
  <c r="Q29" i="18" s="1"/>
  <c r="R21" i="18" s="1"/>
  <c r="AC12" i="18" s="1"/>
  <c r="K28" i="16"/>
  <c r="M28" i="16" s="1"/>
  <c r="O28" i="16" s="1"/>
  <c r="Q28" i="16" s="1"/>
  <c r="S28" i="16" s="1"/>
  <c r="T22" i="16" s="1"/>
  <c r="AB22" i="16" s="1"/>
  <c r="F27" i="7" l="1" a="1"/>
  <c r="F27" i="7" s="1"/>
  <c r="F29" i="7" a="1"/>
  <c r="F29" i="7" s="1"/>
  <c r="F26" i="7" a="1"/>
  <c r="F26" i="7" s="1"/>
  <c r="F25" i="7" a="1"/>
  <c r="F25" i="7" s="1"/>
  <c r="Q28" i="20"/>
  <c r="L22" i="20"/>
  <c r="AD19" i="20" s="1"/>
  <c r="K13" i="21"/>
  <c r="AB9" i="21" s="1"/>
  <c r="N23" i="21"/>
  <c r="J21" i="18"/>
  <c r="Y12" i="18" s="1"/>
  <c r="P21" i="18"/>
  <c r="AB12" i="18" s="1"/>
  <c r="N21" i="18"/>
  <c r="AA12" i="18" s="1"/>
  <c r="L21" i="18"/>
  <c r="Z12" i="18" s="1"/>
  <c r="M28" i="17"/>
  <c r="N22" i="16"/>
  <c r="Y22" i="16" s="1"/>
  <c r="P22" i="16"/>
  <c r="Z22" i="16" s="1"/>
  <c r="L22" i="16"/>
  <c r="X22" i="16" s="1"/>
  <c r="R22" i="16"/>
  <c r="AA22" i="16" s="1"/>
  <c r="J10" i="14"/>
  <c r="K10" i="14"/>
  <c r="L10" i="14"/>
  <c r="M10" i="14"/>
  <c r="I10" i="14"/>
  <c r="I9" i="14"/>
  <c r="N12" i="11"/>
  <c r="R12" i="11"/>
  <c r="S12" i="11"/>
  <c r="T12" i="11"/>
  <c r="O12" i="11"/>
  <c r="V12" i="11"/>
  <c r="L12" i="11"/>
  <c r="M12" i="11"/>
  <c r="O11" i="11"/>
  <c r="N11" i="11"/>
  <c r="M11" i="11"/>
  <c r="L11" i="11"/>
  <c r="K12" i="11"/>
  <c r="K11" i="11"/>
  <c r="K23" i="11"/>
  <c r="O23" i="11" s="1"/>
  <c r="S23" i="11" s="1"/>
  <c r="W23" i="11" s="1"/>
  <c r="AA23" i="11" s="1"/>
  <c r="J10" i="13"/>
  <c r="K10" i="13"/>
  <c r="L10" i="13"/>
  <c r="M10" i="13"/>
  <c r="I10" i="13"/>
  <c r="I21" i="13"/>
  <c r="J21" i="13" s="1"/>
  <c r="K21" i="13" s="1"/>
  <c r="L21" i="13" s="1"/>
  <c r="M21" i="13" s="1"/>
  <c r="M9" i="13" s="1"/>
  <c r="O10" i="10"/>
  <c r="N10" i="10"/>
  <c r="M10" i="10"/>
  <c r="L10" i="10"/>
  <c r="K10" i="10"/>
  <c r="O9" i="10"/>
  <c r="N9" i="10"/>
  <c r="M9" i="10"/>
  <c r="L9" i="10"/>
  <c r="K9" i="10"/>
  <c r="K21" i="10"/>
  <c r="K8" i="10" s="1"/>
  <c r="L8" i="10" s="1"/>
  <c r="M8" i="10" s="1"/>
  <c r="N8" i="10" s="1"/>
  <c r="O8" i="10" s="1"/>
  <c r="M9" i="9"/>
  <c r="L9" i="9"/>
  <c r="K9" i="9"/>
  <c r="J9" i="9"/>
  <c r="I9" i="9"/>
  <c r="J9" i="8"/>
  <c r="K9" i="8"/>
  <c r="L9" i="8"/>
  <c r="M9" i="8"/>
  <c r="I22" i="9"/>
  <c r="I8" i="9" s="1"/>
  <c r="J8" i="9" s="1"/>
  <c r="K8" i="9" s="1"/>
  <c r="L8" i="9" s="1"/>
  <c r="M8" i="9" s="1"/>
  <c r="T10" i="4"/>
  <c r="AB10" i="4" s="1"/>
  <c r="R10" i="4"/>
  <c r="AA10" i="4" s="1"/>
  <c r="P10" i="4"/>
  <c r="Z10" i="4" s="1"/>
  <c r="N10" i="4"/>
  <c r="Y10" i="4" s="1"/>
  <c r="L10" i="4"/>
  <c r="X10" i="4" s="1"/>
  <c r="L24" i="5"/>
  <c r="K8" i="5" s="1"/>
  <c r="N9" i="4"/>
  <c r="Y9" i="4" s="1"/>
  <c r="P9" i="4"/>
  <c r="Z9" i="4" s="1"/>
  <c r="R9" i="4"/>
  <c r="AA9" i="4" s="1"/>
  <c r="T9" i="4"/>
  <c r="AB9" i="4" s="1"/>
  <c r="L9" i="4"/>
  <c r="X9" i="4" s="1"/>
  <c r="K25" i="4"/>
  <c r="L8" i="4" s="1"/>
  <c r="X8" i="4" s="1"/>
  <c r="M11" i="10" l="1"/>
  <c r="K11" i="10"/>
  <c r="L11" i="10"/>
  <c r="O11" i="10"/>
  <c r="N11" i="10"/>
  <c r="K13" i="11"/>
  <c r="N13" i="11"/>
  <c r="O13" i="11"/>
  <c r="M13" i="11"/>
  <c r="L13" i="11"/>
  <c r="F13" i="7" a="1"/>
  <c r="F13" i="7" s="1"/>
  <c r="T28" i="20"/>
  <c r="O22" i="20" s="1"/>
  <c r="AF19" i="20" s="1"/>
  <c r="N22" i="20"/>
  <c r="AE19" i="20" s="1"/>
  <c r="F14" i="7" a="1"/>
  <c r="F14" i="7" s="1"/>
  <c r="Q23" i="21"/>
  <c r="N13" i="21"/>
  <c r="AC9" i="21" s="1"/>
  <c r="O22" i="17"/>
  <c r="AK11" i="17" s="1"/>
  <c r="P28" i="17"/>
  <c r="P11" i="4"/>
  <c r="Z11" i="4" s="1"/>
  <c r="N11" i="4"/>
  <c r="Y11" i="4" s="1"/>
  <c r="R11" i="4"/>
  <c r="AA11" i="4" s="1"/>
  <c r="T11" i="4"/>
  <c r="AB11" i="4" s="1"/>
  <c r="L11" i="4"/>
  <c r="X11" i="4" s="1"/>
  <c r="L9" i="13"/>
  <c r="K9" i="13"/>
  <c r="J9" i="13"/>
  <c r="I9" i="13"/>
  <c r="J22" i="14"/>
  <c r="K10" i="11"/>
  <c r="L10" i="11" s="1"/>
  <c r="M10" i="11" s="1"/>
  <c r="N10" i="11" s="1"/>
  <c r="O10" i="11" s="1"/>
  <c r="O24" i="5"/>
  <c r="R24" i="5" s="1"/>
  <c r="U24" i="5" s="1"/>
  <c r="X24" i="5" s="1"/>
  <c r="M22" i="8"/>
  <c r="N22" i="8" s="1"/>
  <c r="O22" i="8" s="1"/>
  <c r="P22" i="8" s="1"/>
  <c r="S21" i="10"/>
  <c r="AA21" i="10" s="1"/>
  <c r="AI21" i="10" s="1"/>
  <c r="AQ21" i="10" s="1"/>
  <c r="N22" i="9"/>
  <c r="S22" i="9" s="1"/>
  <c r="X22" i="9" s="1"/>
  <c r="AC22" i="9" s="1"/>
  <c r="M25" i="4"/>
  <c r="F17" i="7" l="1" a="1"/>
  <c r="F17" i="7" s="1"/>
  <c r="F21" i="7" a="1"/>
  <c r="F21" i="7" s="1"/>
  <c r="F8" i="7" a="1"/>
  <c r="T23" i="21"/>
  <c r="T13" i="21" s="1"/>
  <c r="AE9" i="21" s="1"/>
  <c r="Q13" i="21"/>
  <c r="AD9" i="21" s="1"/>
  <c r="S28" i="17"/>
  <c r="R22" i="17"/>
  <c r="AL11" i="17" s="1"/>
  <c r="K22" i="14"/>
  <c r="J9" i="14"/>
  <c r="I8" i="8" a="1"/>
  <c r="I8" i="8" s="1"/>
  <c r="N8" i="4"/>
  <c r="Y8" i="4" s="1"/>
  <c r="O25" i="4"/>
  <c r="F8" i="7" l="1"/>
  <c r="V28" i="17"/>
  <c r="X22" i="17" s="1"/>
  <c r="AN11" i="17" s="1"/>
  <c r="U22" i="17"/>
  <c r="AM11" i="17" s="1"/>
  <c r="L22" i="14"/>
  <c r="K9" i="14"/>
  <c r="Q25" i="4"/>
  <c r="P8" i="4"/>
  <c r="Z8" i="4" s="1"/>
  <c r="M22" i="14" l="1"/>
  <c r="M9" i="14" s="1"/>
  <c r="L9" i="14"/>
  <c r="S25" i="4"/>
  <c r="T8" i="4" s="1"/>
  <c r="AB8" i="4" s="1"/>
  <c r="R8" i="4"/>
  <c r="AA8" i="4" s="1"/>
  <c r="J41" i="3" l="1"/>
  <c r="J42" i="3"/>
  <c r="J59" i="3" s="1"/>
  <c r="I42" i="3"/>
  <c r="I41" i="3"/>
  <c r="I58" i="3" s="1"/>
  <c r="I35" i="3"/>
  <c r="I52" i="3" s="1"/>
  <c r="I34" i="3"/>
  <c r="I51" i="3" s="1"/>
  <c r="H42" i="3"/>
  <c r="H59" i="3" s="1"/>
  <c r="H41" i="3"/>
  <c r="H35" i="3"/>
  <c r="H52" i="3" s="1"/>
  <c r="H34" i="3"/>
  <c r="J35" i="3"/>
  <c r="J52" i="3" s="1"/>
  <c r="J34" i="3"/>
  <c r="J30" i="3"/>
  <c r="J47" i="3" s="1"/>
  <c r="I30" i="3"/>
  <c r="I47" i="3" s="1"/>
  <c r="H30" i="3"/>
  <c r="H47" i="3" s="1"/>
  <c r="I29" i="3"/>
  <c r="J29" i="3"/>
  <c r="H29" i="3"/>
  <c r="G42" i="3"/>
  <c r="G59" i="3" s="1"/>
  <c r="G41" i="3"/>
  <c r="G58" i="3" s="1"/>
  <c r="G35" i="3"/>
  <c r="G52" i="3" s="1"/>
  <c r="G34" i="3"/>
  <c r="G51" i="3" s="1"/>
  <c r="G30" i="3"/>
  <c r="G47" i="3" s="1"/>
  <c r="G29" i="3"/>
  <c r="AB65" i="3"/>
  <c r="F42" i="3"/>
  <c r="F59" i="3" s="1"/>
  <c r="F41" i="3"/>
  <c r="F58" i="3" s="1"/>
  <c r="F35" i="3"/>
  <c r="F52" i="3" s="1"/>
  <c r="F34" i="3"/>
  <c r="F51" i="3" s="1"/>
  <c r="F30" i="3"/>
  <c r="F47" i="3" s="1"/>
  <c r="F29" i="3"/>
  <c r="F28" i="3"/>
  <c r="G28" i="3" s="1"/>
  <c r="H28" i="3" s="1"/>
  <c r="I28" i="3" s="1"/>
  <c r="J28" i="3" s="1"/>
  <c r="G8" i="3"/>
  <c r="G11" i="3" s="1"/>
  <c r="G14" i="3" s="1"/>
  <c r="G17" i="3" s="1"/>
  <c r="G20" i="3" s="1"/>
  <c r="G3" i="7"/>
  <c r="H3" i="7" s="1"/>
  <c r="I3" i="7" s="1"/>
  <c r="J3" i="7" s="1"/>
  <c r="K3" i="7" s="1"/>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T68" i="3"/>
  <c r="T65" i="3"/>
  <c r="T66" i="3"/>
  <c r="T67"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E71" i="21"/>
  <c r="E72" i="21" s="1"/>
  <c r="E73" i="21" s="1"/>
  <c r="E74" i="21" s="1"/>
  <c r="E75" i="21" s="1"/>
  <c r="E76" i="21" s="1"/>
  <c r="E77" i="21" s="1"/>
  <c r="E78" i="21" s="1"/>
  <c r="E79" i="21" s="1"/>
  <c r="E80" i="21" s="1"/>
  <c r="E81" i="21" s="1"/>
  <c r="E82" i="21" s="1"/>
  <c r="E83" i="21" s="1"/>
  <c r="E84" i="21" s="1"/>
  <c r="E85" i="21" s="1"/>
  <c r="E86" i="21" s="1"/>
  <c r="E87" i="21" s="1"/>
  <c r="E88" i="21" s="1"/>
  <c r="E89" i="21" s="1"/>
  <c r="E90" i="21" s="1"/>
  <c r="E91" i="21" s="1"/>
  <c r="E92" i="21" s="1"/>
  <c r="E93" i="21" s="1"/>
  <c r="E94" i="21" s="1"/>
  <c r="E95" i="21" s="1"/>
  <c r="E96" i="21" s="1"/>
  <c r="E97" i="21" s="1"/>
  <c r="E98" i="21" s="1"/>
  <c r="E99" i="21" s="1"/>
  <c r="J15" i="1"/>
  <c r="F46" i="3" l="1"/>
  <c r="I46" i="3"/>
  <c r="H46" i="3"/>
  <c r="J46" i="3"/>
  <c r="I43" i="3"/>
  <c r="I44" i="3" s="1"/>
  <c r="H36" i="3"/>
  <c r="H37" i="3" s="1"/>
  <c r="G31" i="3"/>
  <c r="G32" i="3" s="1"/>
  <c r="G53" i="3"/>
  <c r="G54" i="3" s="1"/>
  <c r="H9" i="19" a="1"/>
  <c r="H9" i="19" s="1"/>
  <c r="J36" i="3"/>
  <c r="J37" i="3" s="1"/>
  <c r="G60" i="3"/>
  <c r="G61" i="3" s="1"/>
  <c r="J43" i="3"/>
  <c r="J44" i="3" s="1"/>
  <c r="H58" i="3"/>
  <c r="I59" i="3"/>
  <c r="I60" i="3" s="1"/>
  <c r="I61" i="3" s="1"/>
  <c r="H43" i="3"/>
  <c r="H44" i="3" s="1"/>
  <c r="I53" i="3"/>
  <c r="I54" i="3" s="1"/>
  <c r="H48" i="3"/>
  <c r="H49" i="3" s="1"/>
  <c r="G46" i="3"/>
  <c r="J51" i="3"/>
  <c r="J58" i="3"/>
  <c r="H51" i="3"/>
  <c r="I36" i="3"/>
  <c r="I37" i="3" s="1"/>
  <c r="G36" i="3"/>
  <c r="G37" i="3" s="1"/>
  <c r="G43" i="3"/>
  <c r="G44" i="3" s="1"/>
  <c r="J31" i="3"/>
  <c r="J32" i="3" s="1"/>
  <c r="I31" i="3"/>
  <c r="I32" i="3" s="1"/>
  <c r="H31" i="3"/>
  <c r="H32" i="3" s="1"/>
  <c r="N63" i="3"/>
  <c r="R63" i="3" s="1"/>
  <c r="V63" i="3" s="1"/>
  <c r="Z63" i="3" s="1"/>
  <c r="AD63" i="3" s="1"/>
  <c r="F31" i="3"/>
  <c r="F32" i="3" s="1"/>
  <c r="J48" i="3" l="1"/>
  <c r="J49" i="3" s="1"/>
  <c r="I48" i="3"/>
  <c r="I49" i="3" s="1"/>
  <c r="I39" i="3"/>
  <c r="H39" i="3"/>
  <c r="G39" i="3"/>
  <c r="J39" i="3"/>
  <c r="H60" i="3"/>
  <c r="H61" i="3" s="1"/>
  <c r="J60" i="3"/>
  <c r="J61" i="3" s="1"/>
  <c r="J53" i="3"/>
  <c r="J54" i="3" s="1"/>
  <c r="G48" i="3"/>
  <c r="G49" i="3" s="1"/>
  <c r="H53" i="3"/>
  <c r="H54" i="3" s="1"/>
  <c r="D3" i="11"/>
  <c r="D20" i="11"/>
  <c r="D19" i="11"/>
  <c r="D18" i="11"/>
  <c r="D17" i="11"/>
  <c r="D16" i="11"/>
  <c r="D15" i="11"/>
  <c r="D14" i="11"/>
  <c r="D13" i="11"/>
  <c r="D12" i="11"/>
  <c r="D11" i="11"/>
  <c r="D10" i="11"/>
  <c r="D9" i="11"/>
  <c r="D7" i="11"/>
  <c r="D5" i="11"/>
  <c r="P83" i="3"/>
  <c r="P84" i="3"/>
  <c r="P85" i="3"/>
  <c r="P86" i="3"/>
  <c r="P87" i="3"/>
  <c r="P88" i="3"/>
  <c r="P89" i="3"/>
  <c r="P90" i="3"/>
  <c r="P91" i="3"/>
  <c r="P92" i="3"/>
  <c r="P93" i="3"/>
  <c r="P94" i="3"/>
  <c r="P95" i="3"/>
  <c r="P96" i="3"/>
  <c r="P97" i="3"/>
  <c r="P98" i="3"/>
  <c r="P99" i="3"/>
  <c r="P100" i="3"/>
  <c r="P101" i="3"/>
  <c r="P102" i="3"/>
  <c r="P103" i="3"/>
  <c r="P104" i="3"/>
  <c r="P105" i="3"/>
  <c r="I56" i="3" l="1"/>
  <c r="G56" i="3"/>
  <c r="H56" i="3"/>
  <c r="J56" i="3"/>
  <c r="F36" i="3"/>
  <c r="F60" i="3"/>
  <c r="F61" i="3" s="1"/>
  <c r="F43" i="3"/>
  <c r="F44" i="3" s="1"/>
  <c r="F37" i="3" l="1"/>
  <c r="F39" i="3"/>
  <c r="F53" i="3"/>
  <c r="F54" i="3" s="1"/>
  <c r="F48" i="3"/>
  <c r="F49" i="3" l="1"/>
  <c r="F56" i="3"/>
  <c r="G10" i="19" a="1"/>
  <c r="G10" i="19" s="1"/>
  <c r="P78" i="3"/>
  <c r="P79" i="3"/>
  <c r="P80" i="3"/>
  <c r="P81" i="3"/>
  <c r="P82" i="3"/>
  <c r="P77" i="3"/>
  <c r="P76" i="3"/>
  <c r="P75" i="3"/>
  <c r="P74" i="3"/>
  <c r="P73" i="3"/>
  <c r="P72" i="3" l="1"/>
  <c r="P66" i="3" l="1"/>
  <c r="P71" i="3"/>
  <c r="P70" i="3"/>
  <c r="P69" i="3" l="1"/>
  <c r="P68" i="3"/>
  <c r="P67" i="3"/>
  <c r="M8" i="8"/>
  <c r="L8" i="8"/>
  <c r="K8" i="8"/>
  <c r="J8" i="8"/>
  <c r="L38" i="19"/>
  <c r="K38" i="19"/>
  <c r="J38" i="19"/>
  <c r="I38" i="19"/>
  <c r="H38" i="19"/>
  <c r="G38" i="19"/>
  <c r="L37" i="19"/>
  <c r="K37" i="19"/>
  <c r="J37" i="19"/>
  <c r="I37" i="19"/>
  <c r="H37" i="19"/>
  <c r="G37" i="19"/>
  <c r="L36" i="19"/>
  <c r="K36" i="19"/>
  <c r="J36" i="19"/>
  <c r="I36" i="19"/>
  <c r="H36" i="19"/>
  <c r="G36" i="19"/>
  <c r="L35" i="19"/>
  <c r="K35" i="19"/>
  <c r="J35" i="19"/>
  <c r="I35" i="19"/>
  <c r="H35" i="19"/>
  <c r="G35" i="19"/>
  <c r="L34" i="19"/>
  <c r="K34" i="19"/>
  <c r="J34" i="19"/>
  <c r="I34" i="19"/>
  <c r="H34" i="19"/>
  <c r="G34" i="19"/>
  <c r="L33" i="19"/>
  <c r="K33" i="19"/>
  <c r="J33" i="19"/>
  <c r="I33" i="19"/>
  <c r="H33" i="19"/>
  <c r="G33" i="19"/>
  <c r="L32" i="19"/>
  <c r="K32" i="19"/>
  <c r="J32" i="19"/>
  <c r="I32" i="19"/>
  <c r="H32" i="19"/>
  <c r="G32" i="19"/>
  <c r="L31" i="19"/>
  <c r="K31" i="19"/>
  <c r="J31" i="19"/>
  <c r="I31" i="19"/>
  <c r="H31" i="19"/>
  <c r="G31" i="19"/>
  <c r="L30" i="19"/>
  <c r="K30" i="19"/>
  <c r="J30" i="19"/>
  <c r="I30" i="19"/>
  <c r="H30" i="19"/>
  <c r="G30" i="19"/>
  <c r="L29" i="19"/>
  <c r="K29" i="19"/>
  <c r="J29" i="19"/>
  <c r="I29" i="19"/>
  <c r="H29" i="19"/>
  <c r="G29" i="19"/>
  <c r="L28" i="19"/>
  <c r="K28" i="19"/>
  <c r="J28" i="19"/>
  <c r="I28" i="19"/>
  <c r="H28" i="19"/>
  <c r="G28" i="19"/>
  <c r="L27" i="19"/>
  <c r="K27" i="19"/>
  <c r="J27" i="19"/>
  <c r="I27" i="19"/>
  <c r="H27" i="19"/>
  <c r="G27" i="19"/>
  <c r="L26" i="19"/>
  <c r="K26" i="19"/>
  <c r="J26" i="19"/>
  <c r="I26" i="19"/>
  <c r="H26" i="19"/>
  <c r="G26" i="19"/>
  <c r="L25" i="19"/>
  <c r="K25" i="19"/>
  <c r="J25" i="19"/>
  <c r="I25" i="19"/>
  <c r="H25" i="19"/>
  <c r="G25" i="19"/>
  <c r="L24" i="19"/>
  <c r="K24" i="19"/>
  <c r="J24" i="19"/>
  <c r="I24" i="19"/>
  <c r="H24" i="19"/>
  <c r="G24" i="19"/>
  <c r="L23" i="19"/>
  <c r="K23" i="19"/>
  <c r="J23" i="19"/>
  <c r="I23" i="19"/>
  <c r="H23" i="19"/>
  <c r="G23" i="19"/>
  <c r="L22" i="19"/>
  <c r="K22" i="19"/>
  <c r="J22" i="19"/>
  <c r="I22" i="19"/>
  <c r="H22" i="19"/>
  <c r="G22" i="19"/>
  <c r="L21" i="19"/>
  <c r="K21" i="19"/>
  <c r="J21" i="19"/>
  <c r="I21" i="19"/>
  <c r="H21" i="19"/>
  <c r="G21" i="19"/>
  <c r="L20" i="19"/>
  <c r="K20" i="19"/>
  <c r="J20" i="19"/>
  <c r="I20" i="19"/>
  <c r="H20" i="19"/>
  <c r="G20" i="19"/>
  <c r="L19" i="19"/>
  <c r="K19" i="19"/>
  <c r="J19" i="19"/>
  <c r="I19" i="19"/>
  <c r="H19" i="19"/>
  <c r="G19" i="19"/>
  <c r="L18" i="19"/>
  <c r="K18" i="19"/>
  <c r="J18" i="19"/>
  <c r="I18" i="19"/>
  <c r="H18" i="19"/>
  <c r="G18" i="19"/>
  <c r="L17" i="19"/>
  <c r="K17" i="19"/>
  <c r="J17" i="19"/>
  <c r="I17" i="19"/>
  <c r="H17" i="19"/>
  <c r="G17" i="19"/>
  <c r="L16" i="19"/>
  <c r="K16" i="19"/>
  <c r="J16" i="19"/>
  <c r="I16" i="19"/>
  <c r="H16" i="19"/>
  <c r="G16" i="19"/>
  <c r="L15" i="19"/>
  <c r="K15" i="19"/>
  <c r="J15" i="19"/>
  <c r="I15" i="19"/>
  <c r="H15" i="19"/>
  <c r="G15" i="19"/>
  <c r="L14" i="19"/>
  <c r="K14" i="19"/>
  <c r="J14" i="19"/>
  <c r="I14" i="19"/>
  <c r="H14" i="19"/>
  <c r="G14" i="19"/>
  <c r="L13" i="19"/>
  <c r="K13" i="19"/>
  <c r="J13" i="19"/>
  <c r="I13" i="19"/>
  <c r="H13" i="19"/>
  <c r="G13" i="19"/>
  <c r="L12" i="19"/>
  <c r="K12" i="19"/>
  <c r="J12" i="19"/>
  <c r="I12" i="19"/>
  <c r="H12" i="19"/>
  <c r="G12" i="19"/>
  <c r="L11" i="19"/>
  <c r="K11" i="19"/>
  <c r="J11" i="19"/>
  <c r="I11" i="19"/>
  <c r="H11" i="19"/>
  <c r="G11" i="19"/>
  <c r="L10" i="19"/>
  <c r="K10" i="19"/>
  <c r="J10" i="19"/>
  <c r="I10" i="19"/>
  <c r="H10" i="19"/>
  <c r="L9" i="19"/>
  <c r="K9" i="19"/>
  <c r="J9" i="19"/>
  <c r="I9" i="19"/>
  <c r="K38" i="7"/>
  <c r="J38" i="7"/>
  <c r="I38" i="7"/>
  <c r="H38" i="7"/>
  <c r="G38" i="7"/>
  <c r="K34" i="7"/>
  <c r="J34" i="7"/>
  <c r="I34" i="7"/>
  <c r="H34" i="7"/>
  <c r="G34" i="7"/>
  <c r="K32" i="7"/>
  <c r="J32" i="7"/>
  <c r="I32" i="7"/>
  <c r="H32" i="7"/>
  <c r="G32" i="7"/>
  <c r="F32" i="7"/>
  <c r="K31" i="7"/>
  <c r="J31" i="7"/>
  <c r="I31" i="7"/>
  <c r="H31" i="7"/>
  <c r="G31" i="7"/>
  <c r="F31" i="7"/>
  <c r="K30" i="7"/>
  <c r="J30" i="7"/>
  <c r="I30" i="7"/>
  <c r="H30" i="7"/>
  <c r="G30" i="7"/>
  <c r="F30" i="7"/>
  <c r="K29" i="7"/>
  <c r="J29" i="7"/>
  <c r="I29" i="7"/>
  <c r="H29" i="7"/>
  <c r="G29" i="7"/>
  <c r="K27" i="7"/>
  <c r="J27" i="7"/>
  <c r="I27" i="7"/>
  <c r="H27" i="7"/>
  <c r="G27" i="7"/>
  <c r="K26" i="7"/>
  <c r="J26" i="7"/>
  <c r="I26" i="7"/>
  <c r="H26" i="7"/>
  <c r="G26" i="7"/>
  <c r="K25" i="7"/>
  <c r="J25" i="7"/>
  <c r="I25" i="7"/>
  <c r="H25" i="7"/>
  <c r="G25" i="7"/>
  <c r="K23" i="7"/>
  <c r="J23" i="7"/>
  <c r="I23" i="7"/>
  <c r="H23" i="7"/>
  <c r="G23" i="7"/>
  <c r="F23" i="7"/>
  <c r="K22" i="7"/>
  <c r="J22" i="7"/>
  <c r="I22" i="7"/>
  <c r="H22" i="7"/>
  <c r="G22" i="7"/>
  <c r="F22" i="7"/>
  <c r="K21" i="7"/>
  <c r="J21" i="7"/>
  <c r="I21" i="7"/>
  <c r="H21" i="7"/>
  <c r="G21" i="7"/>
  <c r="K19" i="7"/>
  <c r="J19" i="7"/>
  <c r="I19" i="7"/>
  <c r="H19" i="7"/>
  <c r="G19" i="7"/>
  <c r="F19" i="7"/>
  <c r="K18" i="7"/>
  <c r="J18" i="7"/>
  <c r="I18" i="7"/>
  <c r="H18" i="7"/>
  <c r="G18" i="7"/>
  <c r="F18" i="7"/>
  <c r="K17" i="7"/>
  <c r="J17" i="7"/>
  <c r="I17" i="7"/>
  <c r="H17" i="7"/>
  <c r="G17" i="7"/>
  <c r="K15" i="7"/>
  <c r="J15" i="7"/>
  <c r="I15" i="7"/>
  <c r="H15" i="7"/>
  <c r="G15" i="7"/>
  <c r="F15" i="7"/>
  <c r="K14" i="7"/>
  <c r="J14" i="7"/>
  <c r="I14" i="7"/>
  <c r="H14" i="7"/>
  <c r="G14" i="7"/>
  <c r="K13" i="7"/>
  <c r="J13" i="7"/>
  <c r="I13" i="7"/>
  <c r="H13" i="7"/>
  <c r="G13" i="7"/>
  <c r="K10" i="7"/>
  <c r="J10" i="7"/>
  <c r="I10" i="7"/>
  <c r="H10" i="7"/>
  <c r="H6" i="7" s="1"/>
  <c r="G10" i="7"/>
  <c r="F10" i="7"/>
  <c r="K9" i="7"/>
  <c r="J9" i="7"/>
  <c r="I9" i="7"/>
  <c r="H9" i="7"/>
  <c r="G9" i="7"/>
  <c r="F9" i="7"/>
  <c r="K8" i="7"/>
  <c r="J8" i="7"/>
  <c r="I8" i="7"/>
  <c r="H8" i="7"/>
  <c r="G8" i="7"/>
  <c r="G6" i="7" l="1"/>
  <c r="I6" i="7"/>
  <c r="J6" i="7"/>
  <c r="K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DELL-XPS</author>
  </authors>
  <commentList>
    <comment ref="F64" authorId="0" shapeId="0" xr:uid="{49DAC97C-0C6E-4C1F-A2B0-6D97CDCFC43F}">
      <text>
        <r>
          <rPr>
            <b/>
            <sz val="9"/>
            <color indexed="81"/>
            <rFont val="Tahoma"/>
            <family val="2"/>
          </rPr>
          <t>DELL-XPS:</t>
        </r>
        <r>
          <rPr>
            <sz val="9"/>
            <color indexed="81"/>
            <rFont val="Tahoma"/>
            <family val="2"/>
          </rPr>
          <t xml:space="preserve">
FAIRE LES MÊMES QUESTIONS QUE "LES BIENS LOCAUX"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DELL-XPS</author>
  </authors>
  <commentList>
    <comment ref="G1" authorId="0" shapeId="0" xr:uid="{E740C30C-5824-4B56-AA0D-55A35EA0382B}">
      <text>
        <r>
          <rPr>
            <b/>
            <sz val="9"/>
            <color indexed="81"/>
            <rFont val="Tahoma"/>
            <family val="2"/>
          </rPr>
          <t>Ahoulou:</t>
        </r>
        <r>
          <rPr>
            <sz val="9"/>
            <color indexed="81"/>
            <rFont val="Tahoma"/>
            <family val="2"/>
          </rPr>
          <t xml:space="preserve">
On peut simplement reformuler en FORMATION ET EMPLOI DU PERSONNEL IVOIRIEN (même si on aborde dans le détail un volet de remplacement du personnel non-ivoirien, vu que la finalité est le personnel ivoirien)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3E8EDB6-706D-47F4-84FF-7FE7D9937699}"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91459F3-32A7-4E38-9990-F62FE99AE2A6}" name="WorksheetConnection_Book1!Emplois" type="102" refreshedVersion="8" minRefreshableVersion="5">
    <extLst>
      <ext xmlns:x15="http://schemas.microsoft.com/office/spreadsheetml/2010/11/main" uri="{DE250136-89BD-433C-8126-D09CA5730AF9}">
        <x15:connection id="Emplois">
          <x15:rangePr sourceName="_xlcn.WorksheetConnection_Book1Emplois1"/>
        </x15:connection>
      </ext>
    </extLst>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<sst xmlns="http://schemas.openxmlformats.org/spreadsheetml/2006/main" count="1260" uniqueCount="699">
  <si>
    <t>INSTRUCTIONS</t>
  </si>
  <si>
    <t>Instructions</t>
  </si>
  <si>
    <t>Définitions</t>
  </si>
  <si>
    <t>Identification</t>
  </si>
  <si>
    <t>RECAP</t>
  </si>
  <si>
    <t>01.Emploi</t>
  </si>
  <si>
    <t>IPL</t>
  </si>
  <si>
    <t>02.Formations</t>
  </si>
  <si>
    <t>03.Remplacement</t>
  </si>
  <si>
    <t>04.Facilitations</t>
  </si>
  <si>
    <t>05.Passation de M.</t>
  </si>
  <si>
    <t>06.Biens Locaux</t>
  </si>
  <si>
    <t>07.ListeBiensLoc</t>
  </si>
  <si>
    <t>08.Services Locaux</t>
  </si>
  <si>
    <t>09.ListeServicesLoc</t>
  </si>
  <si>
    <t>10.DépensesLocales</t>
  </si>
  <si>
    <t>11.DevCompetLocales</t>
  </si>
  <si>
    <t>12.TransfertTechno</t>
  </si>
  <si>
    <t>13.RandD</t>
  </si>
  <si>
    <t>Je déclare avoir lu et compris les instructions pour le renseignement du plan de contenu local</t>
  </si>
  <si>
    <t>En-tête des tableaux des differentes sections</t>
  </si>
  <si>
    <t xml:space="preserve">SECTION A : FORMATION ET EMPLOI DU PERSONNEL IVOIRIEN </t>
  </si>
  <si>
    <t>1. PREVISIONS DETAILLEES SUR L’EMPLOI ET LA FORMATION DES IVOIRIENS</t>
  </si>
  <si>
    <t xml:space="preserve">          1.1	Prévision des possibilités d’emploi </t>
  </si>
  <si>
    <t>Poste/Titre</t>
  </si>
  <si>
    <t>Intitulé de poste ou titre à récruter</t>
  </si>
  <si>
    <t>Catégorie professionnelle</t>
  </si>
  <si>
    <t>Catégorie professionnelle du poste (ex.  Ouvrier, Ouvrier qualifié,...)</t>
  </si>
  <si>
    <t>Ivoiriens</t>
  </si>
  <si>
    <t>Nombre d'ivoiriens prévus pour ce poste</t>
  </si>
  <si>
    <t>Non-ivoirien</t>
  </si>
  <si>
    <t>Nombre de non ivoiriens prévu pour ce poste</t>
  </si>
  <si>
    <t>Niveau de dotation</t>
  </si>
  <si>
    <t>Nombre total d'employés à recruter pour ce poste</t>
  </si>
  <si>
    <t>Qualifications minimales requises</t>
  </si>
  <si>
    <t>Choisir les qualifications attendues pour ce poste</t>
  </si>
  <si>
    <t>Préciser</t>
  </si>
  <si>
    <t>Si le choix est autre - préciser l'intitulé de la qualification</t>
  </si>
  <si>
    <t>Certifications</t>
  </si>
  <si>
    <t>Certifications attendues pour ce poste</t>
  </si>
  <si>
    <t>Durée prévue (mois)</t>
  </si>
  <si>
    <t>Définir en mois la durée prévue pour ce poste</t>
  </si>
  <si>
    <t xml:space="preserve">          1.2	Opportunités de formation pour le développement des capacités humaines locales</t>
  </si>
  <si>
    <t>Domaines d’opportunité de formation</t>
  </si>
  <si>
    <t>Domaine de la formation identifiée</t>
  </si>
  <si>
    <t>Description de la formation requise</t>
  </si>
  <si>
    <t>Intitulé de la formation et une description pour mieux présenter la formation</t>
  </si>
  <si>
    <t>Exigence de qualification pour la formation</t>
  </si>
  <si>
    <t>Qualification minimale requise pour participer à la formation</t>
  </si>
  <si>
    <t>Type de Certification</t>
  </si>
  <si>
    <t>Type de certification à obtenir au terme de la formation prévue (Ex. Certificat de gestion de projet pour Prince2,...)</t>
  </si>
  <si>
    <t>Budget prévu pour effectuer la formation</t>
  </si>
  <si>
    <t>2 REMPLACEMENT DU PERSONNEL NON-IVOIRIEN PAR DU PERSONNEL IVOIRIEN</t>
  </si>
  <si>
    <t>Poste conscerné</t>
  </si>
  <si>
    <t>L'intitulé du poste occupé par un non ivoirien  qu'on prévoit remplacer par un ivoirien</t>
  </si>
  <si>
    <t>Durée prévisionnelle d’occupation par un non-ivoirien</t>
  </si>
  <si>
    <t>Estimer en nombre de mois la durée prévue pour qu'un non-ivoirien occupe ce poste</t>
  </si>
  <si>
    <t>Indiquer la formation/certification requise pour l'employé ivoirien qui doit remplacer l'employé non ivoirien</t>
  </si>
  <si>
    <t>La formation ou certification necessaire à l'employé ivoirien pour remplacer l'employé non-ivoirien</t>
  </si>
  <si>
    <t xml:space="preserve">Durée de la formation/
certification du personnel ivoirien devant remplacer le non-ivoirien
</t>
  </si>
  <si>
    <t xml:space="preserve">Estimer la durée de la formation en mois </t>
  </si>
  <si>
    <t xml:space="preserve">3 BUDGET PREVISIONNEL POUR LA FORMATION DU PERSONNEL IVOIRIEN ET LE REMPLACEMENT DU PERSONNEL NON-IVOIRIEN PAR DU PERSONNEL IVOIRIEN </t>
  </si>
  <si>
    <t>Estimation  des coûts des formations en francs CFA</t>
  </si>
  <si>
    <t>SECTION B : UTILISATION DES ENTREPRISES IVOIRIENNES DANS LE CADRE DES PARTENARIATS ET/OU DES PASSATIONS DE MARCHES</t>
  </si>
  <si>
    <t xml:space="preserve">1 FACILITATION PREVUE DES COENTREPRISES ET DES ALLIANCES AVEC LES ENTREPRISES IVOIRIENNES </t>
  </si>
  <si>
    <t>Assistance/Aide prévue dans le cadre du partenariat avec les entreprises ivoiriennes</t>
  </si>
  <si>
    <t>Type de facilitation</t>
  </si>
  <si>
    <t>Méthodes ou moyens spécifiques qui seront mis en place pour simplifier et encourager les partenariats (incitations financières, programmes de formation, accords de partage de ressources ou d'autres dispositifs visant à faciliter la collaboration et le transfert de compétences et de technologies.)</t>
  </si>
  <si>
    <t>Compétences ou technologies à transférer</t>
  </si>
  <si>
    <t>Désignation des connaissances, compétences professionnelles ou avancées technologiques spécifiques que l'entreprise s'engage à partager ou à transmettre aux partenaires locaux dans le cadre d'une collaboration, d'une coentreprise ou d'une alliance.</t>
  </si>
  <si>
    <t>Domaine de spécialisation</t>
  </si>
  <si>
    <t>Précision du domaine ou secteur d'expertise ou de la compétence spécifique à partager dans le cadre de la collaboration.</t>
  </si>
  <si>
    <t>Domaine d’activité</t>
  </si>
  <si>
    <t>Secteur spécifique de services, produits ou travaux pour lesquels l'entreprise a l'intention de lancer un appel d'offres ou de contractualiser.</t>
  </si>
  <si>
    <t>Description du marché</t>
  </si>
  <si>
    <t>Détails spécifiques des services, produits ou travaux concernés.</t>
  </si>
  <si>
    <t>Principes de sélection</t>
  </si>
  <si>
    <t>Critères ou normes spécifiques utilisés  pour le choix de l'attributaire.</t>
  </si>
  <si>
    <t>Mesures prises pour favoriser la participation des entreprises ivoiriennes</t>
  </si>
  <si>
    <t>Actions spécifiques mises en place pour encourager et soutenir la présence et l'engagement des entreprises ivoiriennes dans le processus d'attribution des marchés (Ex: incitations financières, quotas, facilitations administratives, formations, etc....)</t>
  </si>
  <si>
    <t>Pourcentage d’utilisation d’entreprises ivoiriennes dans l’activité actuelle</t>
  </si>
  <si>
    <t>Mentionner en pourcentage la proportion d'entreprises utilisées pour l'activité objet du marché</t>
  </si>
  <si>
    <t>Part du marché des entreprises ivoiriennes dans l'activité actuelle</t>
  </si>
  <si>
    <t>Exprimer en pourcentage le montant des marchés attribués aux entreprises ivoiriennes par rapport au total des marchés attribués par l'entreprise pour l'activité concernée (activité objet du marché)</t>
  </si>
  <si>
    <t>SECTION C : BIENS LOCAUX</t>
  </si>
  <si>
    <t>1 Portée des besoins en biens</t>
  </si>
  <si>
    <t>Nom du bien requis</t>
  </si>
  <si>
    <t>Désigne le type spécifique de produit ou d'équipement (Ex: Compresseur centrifuge, Tuyaux en acier inoxydable, Pompes à engrenages…</t>
  </si>
  <si>
    <t>Quantité estimée</t>
  </si>
  <si>
    <t>Quantité approximative de ce bien nécessaire pour satisfaire les besoins du projet ou de l'activité (dans son unité de mesure)</t>
  </si>
  <si>
    <t>Nature du bien</t>
  </si>
  <si>
    <t>Représente la classification ou l'application spécifique du bien (Ex: Pour "Compresseur centrifuge", la nature pourrait être "Équipement de compression de gaz"; Pour "Tuyaux en acier inoxydable": "Matériel de conduite pour le transport de fluides corrosifs"; Pour "Pompes à engrenages": "Équipement de pompage de liquides visqueux").</t>
  </si>
  <si>
    <t>Montant estimatif (En Fcfa)</t>
  </si>
  <si>
    <t>Estimation financière du coût total d'acquisition du bien, exprimée en Francs CFA</t>
  </si>
  <si>
    <t>Montant estimatif local (biens achetés en CI)</t>
  </si>
  <si>
    <t>Coût total en Francs CFA du bien spécifique qui a été acheté localement en Côte d'Ivoire, basé sur la quantité spécifiée pour ce bien, représentant uniquement la portion de cette quantité achetée localement.</t>
  </si>
  <si>
    <t>Montant estimatif exterieur (biens acquis hors CI)</t>
  </si>
  <si>
    <t>Coût total en Francs CFA du bien spécifique qui a été acheté hors Côte d'Ivoire, basé sur la quantité spécifiée pour ce bien, représentant uniquement la portion de cette quantité achetée hors Côte d'Ivoire.</t>
  </si>
  <si>
    <t>Proportion locale (%biens achetés en CI)</t>
  </si>
  <si>
    <t>Le rapport, en pourcentage, du montant estimatif local de ce bien spécifique qui a été acheté localement en Côte d'Ivoire, par rapport au montant estimatif pour l'ensemble du bien requis.</t>
  </si>
  <si>
    <t>Montant estimatif de biens produits en CI</t>
  </si>
  <si>
    <t>Estimation financière du coût total des biens produits localement, exprimée en Francs CFA</t>
  </si>
  <si>
    <t>% de biens locaux (biens produits en CI)</t>
  </si>
  <si>
    <t>Le rapport, en pourcentage, du montant estimatif de ce bien spécifique produit en CI sur le  montant estimatif pour l'ensemble du bien requis.</t>
  </si>
  <si>
    <t>Nom et Nationalité du Fournisseur</t>
  </si>
  <si>
    <t>Identité de l'entreprise qui fournira le bien ainsi que le pays d'origine du fournisseur</t>
  </si>
  <si>
    <t>2 LISTE DES BIENS LOCAUX</t>
  </si>
  <si>
    <t>Nom du bien</t>
  </si>
  <si>
    <t>Montant estimatif (CFA)</t>
  </si>
  <si>
    <t>Coût approximatif des biens produits localement en Côte d'Ivoire, exprimé en Francs CFA.</t>
  </si>
  <si>
    <t>SECTION D : SERVICES LOCAUX</t>
  </si>
  <si>
    <t>1. PORTEE DES BESOINS EN SERVICES</t>
  </si>
  <si>
    <t>Nom du service requis</t>
  </si>
  <si>
    <t>Description spécifique du service ou de l'activité demandée</t>
  </si>
  <si>
    <t>Durée estimée du service</t>
  </si>
  <si>
    <t>Estimation de la période de temps (en mois) nécessaire pour la réalisation complète du service.</t>
  </si>
  <si>
    <t>Fréquence du service</t>
  </si>
  <si>
    <t>Fréquence à laquelle le service sera fourni ou périodicité des interventions. (Quotidien, hebdomadaire, mensuelle, trimestrielle, semestrielle, annuelle, en conitnu…etc.)</t>
  </si>
  <si>
    <t>Domaine d’expertise requis</t>
  </si>
  <si>
    <t>Catégorie de compétences spécialisées nécessaires pour exécuter le service (Ex: Services d'inspection et de maintenance)</t>
  </si>
  <si>
    <t>Compétences requises</t>
  </si>
  <si>
    <t>Qualifications spécifiques nécessaires pour exécuter le service (Ex: Certifications en sécurité pétrolière, expérience dans la gestion des risques industriels… etc)</t>
  </si>
  <si>
    <t>Estimation financière du coût total du services, exprimée en Francs CFA.</t>
  </si>
  <si>
    <t>2. PORTEE DES BESOINS EN SERVICE LOCAUX</t>
  </si>
  <si>
    <t>Description détaillée du service demandé (Ex: Maintenance préventive des équipements industriels)</t>
  </si>
  <si>
    <t>Nature du service</t>
  </si>
  <si>
    <t>Classification générale du service requis (Ex: Exemple : Services de maintenance industrielle).</t>
  </si>
  <si>
    <t>Estimation financière du coût total du service, exprimée en Francs CFA.</t>
  </si>
  <si>
    <t>SECTION E : DEPENSES LOCALES</t>
  </si>
  <si>
    <t>Dépenses totales de l’entreprise (DE)</t>
  </si>
  <si>
    <t>L'ensemble des depenses de l'entreprise</t>
  </si>
  <si>
    <t>Dépenses réalisées localement (DRL)</t>
  </si>
  <si>
    <t>Dépenses locales de l’entreprise (DL)</t>
  </si>
  <si>
    <r>
      <t xml:space="preserve">Les dépenses locales (DL) représentent les montants payés pour les Biens locaux (biens </t>
    </r>
    <r>
      <rPr>
        <b/>
        <sz val="10"/>
        <color theme="1"/>
        <rFont val="Calibri"/>
        <family val="2"/>
        <scheme val="minor"/>
      </rPr>
      <t>produits en CI</t>
    </r>
    <r>
      <rPr>
        <sz val="10"/>
        <color theme="1"/>
        <rFont val="Calibri"/>
        <family val="2"/>
        <scheme val="minor"/>
      </rPr>
      <t>) et services locaux (services disponibles en CI) et les charges de l’entreprise au profit des Travailleurs de nationalité ivoirienne</t>
    </r>
  </si>
  <si>
    <t xml:space="preserve">SECTION F : DÉVELOPPEMENT DES COMPÉTENCES LOCALES </t>
  </si>
  <si>
    <t>1. PROGRAMME DE STAGES OU DE BOURSES EN FAVEUR D’ETUDIANTS IVOIRIENS ISSUS EN PRIORITE DES UNIVERSITES ET INSTITUTS NATIONAUX IVOIRIENS</t>
  </si>
  <si>
    <t>Intitulé du programme</t>
  </si>
  <si>
    <t>Le nom donné au programme de stages ou de bourses pour les étudiants ivoiriens.</t>
  </si>
  <si>
    <t>Objectifs du programme</t>
  </si>
  <si>
    <t>Le but ou les résultats attendus du programme.</t>
  </si>
  <si>
    <t>Contenu/déroulé du programme</t>
  </si>
  <si>
    <t xml:space="preserve"> La description détaillée des activités prévues dans le cadre du programme, y compris les différentes étapes, les modules de formation, les périodes de stage, les séminaires, les ateliers, etc. </t>
  </si>
  <si>
    <t>Durée</t>
  </si>
  <si>
    <t>Période de temps (en mois) pendant laquelle le programme sera actif</t>
  </si>
  <si>
    <t>Conditions d’éligibilité</t>
  </si>
  <si>
    <t>Critères spécifiques que les étudiants doivent remplir pour participer au programme.</t>
  </si>
  <si>
    <t>Nombre prévu</t>
  </si>
  <si>
    <t>Le nombre estimé d'étudiants qui seront bénéficiaires du programme.</t>
  </si>
  <si>
    <t>Budget prévisionnel</t>
  </si>
  <si>
    <t>Estimation financière globale des coûts associés à la mise en œuvre du programme, comprenant les frais de formation, les allocations de stage, etc.</t>
  </si>
  <si>
    <t>2. INITIATIVES DE RENFORCEMENT DES CAPACITES POUR LES ENTREPRISES IVOIRIENNES</t>
  </si>
  <si>
    <t xml:space="preserve">           Initiatives prévues favorisant un transfert de technologie ou de compétences efficace (le cas échéant)</t>
  </si>
  <si>
    <t>Initiatives prévues</t>
  </si>
  <si>
    <t>Actions spécifiques et plans envisagés pour promouvoir le transfert de technologie ou de compétences (Ex : Mise en place d'un programme de mentorat interentreprises)</t>
  </si>
  <si>
    <t>Type de technologie ou compétences</t>
  </si>
  <si>
    <t>La nature spécifique des connaissances, compétences ou technologies visées par les initiatives.</t>
  </si>
  <si>
    <t>La discipline ou le secteur particulier dans lequel les compétences ou la technologie seront transférées.</t>
  </si>
  <si>
    <t>Estimation financière globale des coûts associés à la mise en œuvre des initiatives prévues.</t>
  </si>
  <si>
    <t>Nombre d'entreprises ivoiriennes bénéficiaires</t>
  </si>
  <si>
    <t>Donnez le nombre d'entreprises ivoiriennes bénéficiaires de l'initiative prévue</t>
  </si>
  <si>
    <t>3. RECHERCHE &amp; DEVELOPPEMENT</t>
  </si>
  <si>
    <t xml:space="preserve">          Programme de mise en œuvre et/ou de soutien à la recherche et au développement</t>
  </si>
  <si>
    <t>Description du programme de R&amp;D</t>
  </si>
  <si>
    <t>Explication détaillée des objectifs, des activités et des domaines de recherche visés par le programme.</t>
  </si>
  <si>
    <t>Bénéficiaire</t>
  </si>
  <si>
    <t xml:space="preserve">Entités ou organisations qui profiteront directement du programme de recherche et développement. </t>
  </si>
  <si>
    <t>Durée du programme</t>
  </si>
  <si>
    <t>Période de temps (en mois) prévue pour la réalisation complète du programme de recherche et développement.</t>
  </si>
  <si>
    <t>Estimation financière globale des coûts associés à la mise en œuvre du programme de recherche et développement.</t>
  </si>
  <si>
    <t>SECTION G : RECOURS AUX SERVICES FINANCIERS ET ASSURANCES LOCAUX</t>
  </si>
  <si>
    <t>1. ASSURANCES</t>
  </si>
  <si>
    <t>Type d'assurances souscrites localement</t>
  </si>
  <si>
    <t>Catégories d'assurances contractées auprès de compagnies d'assurance locales (par exemple, assurance automobile).</t>
  </si>
  <si>
    <t xml:space="preserve">Montant des primes payées localement </t>
  </si>
  <si>
    <t>Le montant global des primes d'assurance payées aux compagnies d'assurance ivoiriennes pour chaque type d'assurance.</t>
  </si>
  <si>
    <t xml:space="preserve">Type d'assurances souscrites à l'étranger </t>
  </si>
  <si>
    <t>Les différentes catégories d'assurances contractées auprès de compagnies d'assurance étrangères (par exemple, assurance voyage).</t>
  </si>
  <si>
    <t>Montant  des primes payées à l'étranger</t>
  </si>
  <si>
    <t>Le montant global des primes d'assurance payées aux compagnies d'assurance étrangères pour chaque type d'assurance.</t>
  </si>
  <si>
    <t>Pourcentage local</t>
  </si>
  <si>
    <t>Le pourcentage du montant global des primes payées localement par rapport au montant total de toutes les primes payées pour chaque type d'assurance.</t>
  </si>
  <si>
    <t>2. SERVICES FINANCIERS</t>
  </si>
  <si>
    <t xml:space="preserve">Type de services financiers utilisés localement </t>
  </si>
  <si>
    <t>Types de services financiers utilisés auprès d'institutions financières locales (par exemple, services bancaires courants).</t>
  </si>
  <si>
    <t>Charges financières payées localement</t>
  </si>
  <si>
    <t>Inclut les frais, les intérêts, les primes d'assurance, les frais de conseil, les commissions, et d'autres dépenses liées à chaque service financier utilisé chez les institutions financières locales.</t>
  </si>
  <si>
    <t>Type de services financiers utilisés à l'étranger</t>
  </si>
  <si>
    <t>Types de services financiers utilisés auprès d'institutions financières étrangères (par exemple, trading d'actions).</t>
  </si>
  <si>
    <t>Charges financières payées à l'étranger</t>
  </si>
  <si>
    <t>Inclut les frais, les intérêts, les primes d'assurance, les frais de conseil, les commissions, et d'autres dépenses liées à chaque service financier utilisé chez les institutions financières étrangères.</t>
  </si>
  <si>
    <t>Le pourcentage du montant global charges financières effectuées localement par rapport au montant global de toutes les charges financières pour chaque type de service financier.</t>
  </si>
  <si>
    <t>FICHE D'IDENTIFICATION DE L'ENTREPRISE</t>
  </si>
  <si>
    <t>Une fois ce tableau complété, veuillez choisir la mention "Complet"</t>
  </si>
  <si>
    <t>Nom de l'entreprise</t>
  </si>
  <si>
    <t>RCCM</t>
  </si>
  <si>
    <t xml:space="preserve">Telephone </t>
  </si>
  <si>
    <t>Email</t>
  </si>
  <si>
    <t>Adresse</t>
  </si>
  <si>
    <r>
      <t xml:space="preserve">Date de début d'activité </t>
    </r>
    <r>
      <rPr>
        <sz val="11"/>
        <color theme="1"/>
        <rFont val="Calibri"/>
        <family val="2"/>
        <scheme val="minor"/>
      </rPr>
      <t>(année)</t>
    </r>
  </si>
  <si>
    <r>
      <t xml:space="preserve">Durée estimative de l'activité </t>
    </r>
    <r>
      <rPr>
        <sz val="11"/>
        <color theme="1"/>
        <rFont val="Calibri"/>
        <family val="2"/>
        <scheme val="minor"/>
      </rPr>
      <t>(nombre d'années)</t>
    </r>
  </si>
  <si>
    <r>
      <t xml:space="preserve">Année d'exercice </t>
    </r>
    <r>
      <rPr>
        <sz val="11"/>
        <color theme="1"/>
        <rFont val="Calibri"/>
        <family val="2"/>
        <scheme val="minor"/>
      </rPr>
      <t>(année en cours)</t>
    </r>
  </si>
  <si>
    <r>
      <t xml:space="preserve">Date du PCL  </t>
    </r>
    <r>
      <rPr>
        <sz val="11"/>
        <color theme="1"/>
        <rFont val="Calibri"/>
        <family val="2"/>
        <scheme val="minor"/>
      </rPr>
      <t>(DD/MM/YYYY)</t>
    </r>
  </si>
  <si>
    <t>PERSONNE CONTACT</t>
  </si>
  <si>
    <t xml:space="preserve">Nom &amp; Prénoms </t>
  </si>
  <si>
    <t xml:space="preserve">Email  </t>
  </si>
  <si>
    <t>RECAPITULATIF</t>
  </si>
  <si>
    <t>Budget prévisionnel (BP) d’exécution du plan de contenu local</t>
  </si>
  <si>
    <t>A</t>
  </si>
  <si>
    <t>PERSONNEL IVOIRIEN – FORMATION, EMPLOI ET REMPLACEMENT DU PERSONNEL NON-IVOIRIEN</t>
  </si>
  <si>
    <t xml:space="preserve">PREVISIONS DETAILLEES SUR L’EMPLOI ET LA FORMATION DES IVOIRIENS </t>
  </si>
  <si>
    <t>1.1</t>
  </si>
  <si>
    <t>Prévision des possibilités d’emploi </t>
  </si>
  <si>
    <t>Après avoir complété ce tableau, veuillez choisir la mention "Complet"</t>
  </si>
  <si>
    <t>Catégorie</t>
  </si>
  <si>
    <t>Non-Ivoiriens</t>
  </si>
  <si>
    <t>Direction</t>
  </si>
  <si>
    <t>Supervision</t>
  </si>
  <si>
    <t>Execution</t>
  </si>
  <si>
    <t>Nombre de postes Ivoiriens de categorie Direction prevus</t>
  </si>
  <si>
    <t>Nombre de postes non-ivoiriens de categorie Direction prevus</t>
  </si>
  <si>
    <t>Nombre total de postes de categorie Direction prévu</t>
  </si>
  <si>
    <t>IPL correspondant categorie Direction</t>
  </si>
  <si>
    <t>Nombre de postes Ivoiriens de categorie Supervision prevus</t>
  </si>
  <si>
    <t>Nombre de postes non-Ivoiriens de categorie Supervision prevus</t>
  </si>
  <si>
    <t>Nombre de postes total de categorie Supervision prevus</t>
  </si>
  <si>
    <t>IPL correspondant categorie Supervision</t>
  </si>
  <si>
    <t>Nombre de postes Ivoiriens de categorie Execution prevus</t>
  </si>
  <si>
    <t>Nombre de postes non-Ivoiriens de categorie Execution prevus</t>
  </si>
  <si>
    <t>Nombre de postes total de categorie Execution prevus</t>
  </si>
  <si>
    <t>IPL correspondant categorie Execution</t>
  </si>
  <si>
    <t>Nombre total de postes Ivoirien de categorie Direction</t>
  </si>
  <si>
    <t>Nombre total de postes non-Ivoirien de categorie Direction</t>
  </si>
  <si>
    <t>Nombre total de postes de categorie Direction</t>
  </si>
  <si>
    <t>IPL de categorie Direction</t>
  </si>
  <si>
    <t>Nombre total de postes Ivoirien de categorie Supervision</t>
  </si>
  <si>
    <t>Nombre total de postes non-Ivoirien de categorie Supervision</t>
  </si>
  <si>
    <t>Nombre total de postes de categorie Supervision</t>
  </si>
  <si>
    <t>IPL de categorie Supervision</t>
  </si>
  <si>
    <t>Nombre total de postes Ivoirien de categorie Execution</t>
  </si>
  <si>
    <t>Nombre total de postes non-Ivoirien de categorie Execution</t>
  </si>
  <si>
    <t>Nombre total de postes de categorie Exécution</t>
  </si>
  <si>
    <t>IPL de categorie Execution</t>
  </si>
  <si>
    <t>Recrutements Prévus</t>
  </si>
  <si>
    <t>S/N</t>
  </si>
  <si>
    <t>Categorie de poste</t>
  </si>
  <si>
    <t>Diplome</t>
  </si>
  <si>
    <t>Niveau d'études</t>
  </si>
  <si>
    <t>Années d'expériences requises</t>
  </si>
  <si>
    <t>Domaine d'expertise attendu</t>
  </si>
  <si>
    <t>Certifications requises</t>
  </si>
  <si>
    <t>Préciser autres Certifications</t>
  </si>
  <si>
    <t>Nbre Ivoiriens</t>
  </si>
  <si>
    <t>Nbr Non Ivoiriens</t>
  </si>
  <si>
    <t>Niv. Dotation</t>
  </si>
  <si>
    <t>Durée Prévue (mois)</t>
  </si>
  <si>
    <t>Nbre Ivoiriens2</t>
  </si>
  <si>
    <t>Nbr Non Ivoiriens2</t>
  </si>
  <si>
    <t>Niv. Dotation2</t>
  </si>
  <si>
    <t>Durée Prévue (mois)2</t>
  </si>
  <si>
    <t>Nbre Ivoiriens3</t>
  </si>
  <si>
    <t>Nbr Non Ivoiriens3</t>
  </si>
  <si>
    <t>Niv. Dotation3</t>
  </si>
  <si>
    <t>Durée Prévue (mois)3</t>
  </si>
  <si>
    <t>Nbre Ivoiriens4</t>
  </si>
  <si>
    <t>Nbr Non Ivoiriens4</t>
  </si>
  <si>
    <t>Niv. Dotation4</t>
  </si>
  <si>
    <t>Durée Prévue (mois)4</t>
  </si>
  <si>
    <t>Nbre Ivoiriens5</t>
  </si>
  <si>
    <t>Nbr Non Ivoiriens5</t>
  </si>
  <si>
    <t>Niv. Dotation5</t>
  </si>
  <si>
    <t>Durée Prévue (mois)5</t>
  </si>
  <si>
    <t xml:space="preserve">Commentaires    </t>
  </si>
  <si>
    <t xml:space="preserve">Ouvrier </t>
  </si>
  <si>
    <t>CEPE</t>
  </si>
  <si>
    <t xml:space="preserve"> AFNOR (Association Française de Normalisation)</t>
  </si>
  <si>
    <t>Ouvrier qualifié</t>
  </si>
  <si>
    <t>BEP</t>
  </si>
  <si>
    <t xml:space="preserve"> API (American Petroleum Institute)</t>
  </si>
  <si>
    <t>BAC</t>
  </si>
  <si>
    <t xml:space="preserve"> Kiwa</t>
  </si>
  <si>
    <t>Agent de Maitrise</t>
  </si>
  <si>
    <t>CAP</t>
  </si>
  <si>
    <t>Cadre</t>
  </si>
  <si>
    <t>BAC+2</t>
  </si>
  <si>
    <t>BAC+5</t>
  </si>
  <si>
    <t>RECAPITULATIF DES INDICES DE PERSONNEL LOCAL</t>
  </si>
  <si>
    <t>Mesures</t>
  </si>
  <si>
    <t>1.2</t>
  </si>
  <si>
    <t>Opportunités de formation pour le développement des capacités humaines locales</t>
  </si>
  <si>
    <t>Année</t>
  </si>
  <si>
    <t>Budget Prévisionnel (A):</t>
  </si>
  <si>
    <t>S/N.</t>
  </si>
  <si>
    <t>Domaines d’opportunité de Formation</t>
  </si>
  <si>
    <t>Description</t>
  </si>
  <si>
    <t>Exigence De Qualification</t>
  </si>
  <si>
    <t>Type De Certification/formation</t>
  </si>
  <si>
    <t>Durée (mois)</t>
  </si>
  <si>
    <t>Budget prévisionnel (FCFA)</t>
  </si>
  <si>
    <t>Durée (mois)2</t>
  </si>
  <si>
    <t>Budget prévisionnel (FCFA)2</t>
  </si>
  <si>
    <t>Durée (mois)3</t>
  </si>
  <si>
    <t>Budget prévisionnel (FCFA)3</t>
  </si>
  <si>
    <t>Durée (mois)4</t>
  </si>
  <si>
    <t>Budget prévisionnel (FCFA)4</t>
  </si>
  <si>
    <t>Budget prévisionnel (FCFA)5</t>
  </si>
  <si>
    <t>FORMATION ET EMPLOI  DU PERSONNEL IVOIRIEN</t>
  </si>
  <si>
    <t>REMPLACEMENT DU PERSONNEL NON-IVOIRIEN PAR DU PERSONNEL IVOIRIEN</t>
  </si>
  <si>
    <t>Poste à nationaliser</t>
  </si>
  <si>
    <t>Nombre de postes</t>
  </si>
  <si>
    <t xml:space="preserve"> Formations / certifications requises pour nationaliser le poste
</t>
  </si>
  <si>
    <t>Durée prévisionnelle d’occupation par un non-ivoirien (mois)</t>
  </si>
  <si>
    <t>Nombre de nationaux identifiés</t>
  </si>
  <si>
    <t>Durée de la formation ou  Certification (MOIS)</t>
  </si>
  <si>
    <t>Nombre de nationaux identifiés2</t>
  </si>
  <si>
    <t>Durée de la formation ou  Certification (MOIS)3</t>
  </si>
  <si>
    <t>Budget prévisionnel (FCFA)1</t>
  </si>
  <si>
    <t>Nombre de nationaux identifiés5</t>
  </si>
  <si>
    <t>Durée de la formation ou  Certification (MOIS)6</t>
  </si>
  <si>
    <t>Nombre de nationaux identifiés8</t>
  </si>
  <si>
    <t>Durée de la formation ou  Certification (MOIS)9</t>
  </si>
  <si>
    <t>Nombre de nationaux identifiés11</t>
  </si>
  <si>
    <t>Durée de la formation ou  Certification (MOIS)12</t>
  </si>
  <si>
    <t>B</t>
  </si>
  <si>
    <t>UTILISATION DES ENTREPRISES IVOIRIENNES DANS LE CADRE DES PARTENARIATS ET/OU DES PASSATIONS DE MARCHES</t>
  </si>
  <si>
    <t xml:space="preserve">FACILITATION PREVUE DES COENTREPRISES ET DES ALLIANCES AVEC LES ENTREPRISES IVOIRIENNES </t>
  </si>
  <si>
    <t>Description de la facilitation</t>
  </si>
  <si>
    <t>Compétences ou Technologies à transférer</t>
  </si>
  <si>
    <t>Bénéficiaire de la facilitation</t>
  </si>
  <si>
    <t>Coût de la Facilitation (FCFA)</t>
  </si>
  <si>
    <t>Coût de la Facilitation (FCFA)2</t>
  </si>
  <si>
    <t>Coût de la Facilitation (FCFA)3</t>
  </si>
  <si>
    <t>Coût de la Facilitation (FCFA)4</t>
  </si>
  <si>
    <t>Coût de la Facilitation (FCFA)5</t>
  </si>
  <si>
    <t>Commentaires</t>
  </si>
  <si>
    <t>Programmes de Mentorat et de Formation</t>
  </si>
  <si>
    <t>PASSATIONS DE MARCHES AVEC LES ENTREPRISES IVOIRIENNES</t>
  </si>
  <si>
    <t>Année:</t>
  </si>
  <si>
    <t>Part de Marché des Entreprises Ivoiriennes:</t>
  </si>
  <si>
    <t>Valeur du marché (FCFA)</t>
  </si>
  <si>
    <t xml:space="preserve">Part du marché des entreprises ivoiriennes dans l'activité actuellement </t>
  </si>
  <si>
    <t>Mesures prises favoriser la participation des entreprises ivoiriennes</t>
  </si>
  <si>
    <t>Valeur du marché (FCFA)1</t>
  </si>
  <si>
    <t>Part du marché des entreprises ivoiriennes dans l'activité actuelle (FCFA)1</t>
  </si>
  <si>
    <t>Pourcentage ’utilisation d’entreprises ivoiriennes dans l’activité actuelle1</t>
  </si>
  <si>
    <t>Principes de sélection1</t>
  </si>
  <si>
    <t>Mesures prises favoriser la participation des entreprises ivoiriennes1</t>
  </si>
  <si>
    <t>Valeur du marché (FCFA)2</t>
  </si>
  <si>
    <t>Part du marché des entreprises ivoiriennes dans l'activité actuelle (FCFA)2</t>
  </si>
  <si>
    <t>Pourcentage ’utilisation d’entreprises ivoiriennes dans l’activité actuelle2</t>
  </si>
  <si>
    <t>Principes de sélection2</t>
  </si>
  <si>
    <t>Mesures prises favoriser la participation des entreprises ivoiriennes2</t>
  </si>
  <si>
    <t>Valeur du marché (FCFA)3</t>
  </si>
  <si>
    <t>Part du marché des entreprises ivoiriennes dans l'activité actuelle (FCFA)3</t>
  </si>
  <si>
    <t>Pourcentage ’utilisation d’entreprises ivoiriennes dans l’activité actuelle3</t>
  </si>
  <si>
    <t>Principes de sélection3</t>
  </si>
  <si>
    <t>Mesures prises favoriser la participation des entreprises ivoiriennes3</t>
  </si>
  <si>
    <t>Valeur du marché (FCFA)4</t>
  </si>
  <si>
    <t>Part du marché des entreprises ivoiriennes dans l'activité actuelle (FCFA)4</t>
  </si>
  <si>
    <t>Pourcentage ’utilisation d’entreprises ivoiriennes dans l’activité actuelle4</t>
  </si>
  <si>
    <t>Principes de sélection4</t>
  </si>
  <si>
    <t>Mesures prises favoriser la participation des entreprises ivoiriennes4</t>
  </si>
  <si>
    <t>C</t>
  </si>
  <si>
    <t>Portée Des Besoins En Biens</t>
  </si>
  <si>
    <t>Année :</t>
  </si>
  <si>
    <t>Montant Estimatif Total pour les besoins en biens :</t>
  </si>
  <si>
    <t>Montant Estimatif des Biens Locaux ( biens produits localement):</t>
  </si>
  <si>
    <t>IBL :</t>
  </si>
  <si>
    <t>UdM</t>
  </si>
  <si>
    <t>Nature du bien  requis</t>
  </si>
  <si>
    <t xml:space="preserve">
Montant estimatif exterieur (biens acquis hors CI)</t>
  </si>
  <si>
    <t>Montant estimatif de biens produits en CI (bien local)</t>
  </si>
  <si>
    <t>Montant estimatif biens aquis localement  (biens achetés en CI)</t>
  </si>
  <si>
    <t>% de biens exterieur</t>
  </si>
  <si>
    <t>Proportion local (%biens achetés en CI)</t>
  </si>
  <si>
    <t>Montant estimatif (En Fcfa)1</t>
  </si>
  <si>
    <t xml:space="preserve">
Montant estimatif exterieur (biens acquis hors CI)1</t>
  </si>
  <si>
    <t>Montant estimatif de biens produits en CI (bien local)  1</t>
  </si>
  <si>
    <t>Montant estimatif biens aquis localement  (biens achetés en CI)  1</t>
  </si>
  <si>
    <t>% de biens exterieur  1</t>
  </si>
  <si>
    <t>% de biens locaux (biens produits en CI)  1</t>
  </si>
  <si>
    <t>Proportion local (%biens achetés en CI)  1</t>
  </si>
  <si>
    <t>Nom et Nationalité du Fournisseur  1</t>
  </si>
  <si>
    <t>Montant estimatif (En Fcfa)2</t>
  </si>
  <si>
    <t>Montant estimatif exterieur (biens acquis hors CI)   2</t>
  </si>
  <si>
    <t>Montant estimatif de biens produits en CI (bien local)   2</t>
  </si>
  <si>
    <t>Montant estimatif biens aquis localement  (biens achetés en CI)   2</t>
  </si>
  <si>
    <t>% de biens exterieur   2</t>
  </si>
  <si>
    <t>% de biens locaux (biens produits en CI)   2</t>
  </si>
  <si>
    <t>Proportion local (%biens achetés en CI)   2</t>
  </si>
  <si>
    <t>Nom et Nationalité du Fournisseur   2</t>
  </si>
  <si>
    <t>Montant estimatif (En Fcfa)3</t>
  </si>
  <si>
    <t>Montant estimatif exterieur (biens acquis hors CI)3</t>
  </si>
  <si>
    <t>Montant estimatif de biens produits en CI (bien local) 3</t>
  </si>
  <si>
    <t>Montant estimatif biens aquis localement  (biens achetés en CI)3</t>
  </si>
  <si>
    <t>% de biens exterieur3</t>
  </si>
  <si>
    <t>% de biens locaux (biens produits en CI)3</t>
  </si>
  <si>
    <t>Proportion local (%biens achetés en CI)3</t>
  </si>
  <si>
    <t>Nom et Nationalité du Fournisseur4</t>
  </si>
  <si>
    <t>Montant estimatif (En Fcfa)4</t>
  </si>
  <si>
    <t>Montant estimatif exterieur (biens acquis hors CI)4</t>
  </si>
  <si>
    <t>Montant estimatif de biens produits en CI (bien local)4</t>
  </si>
  <si>
    <t>Montant estimatif biens aquis localement  (biens achetés en CI)4</t>
  </si>
  <si>
    <t>% de biens exterieur4</t>
  </si>
  <si>
    <t>% de biens locaux (biens produits en CI)4</t>
  </si>
  <si>
    <t>Proportion local (%biens achetés en CI)4</t>
  </si>
  <si>
    <t>Nom et Nationalité du Fournisseur42</t>
  </si>
  <si>
    <t>Unités</t>
  </si>
  <si>
    <t>Liste des Biens Locaux</t>
  </si>
  <si>
    <t>Montant Estimatif (Liste des Biens Locaux):</t>
  </si>
  <si>
    <t>D</t>
  </si>
  <si>
    <t>SERVICES LOCAUX</t>
  </si>
  <si>
    <t>Portée Des Besoins En Services</t>
  </si>
  <si>
    <t>Montant Estimatif Total pour les besoins en Services (D') :</t>
  </si>
  <si>
    <t>ISL :</t>
  </si>
  <si>
    <t>Disponibilité du service en Côte d'Ivoire</t>
  </si>
  <si>
    <t>Durée estimée du service (mois)</t>
  </si>
  <si>
    <t>Nationalité du prestataire/Fournisseur</t>
  </si>
  <si>
    <t>Disponibilité du service en Côte d'Ivoire1</t>
  </si>
  <si>
    <t>Durée estimée du service (mois)1</t>
  </si>
  <si>
    <t>Nationalité du prestataire/ Fournisseur1</t>
  </si>
  <si>
    <t>Disponibilité du service en Côte d'Ivoire2</t>
  </si>
  <si>
    <t>Durée estimée du service (mois)2</t>
  </si>
  <si>
    <t>Nationalité du prestataire/ Fournisseur2</t>
  </si>
  <si>
    <t>Disponibilité du service en Côte d'Ivoire3</t>
  </si>
  <si>
    <t>Durée estimée du service (mois)3</t>
  </si>
  <si>
    <t>Nationalité du prestataire/ Fournisseur3</t>
  </si>
  <si>
    <t>Disponibilité du service en Côte d'Ivoire4</t>
  </si>
  <si>
    <t>Durée estimée du service (mois)4</t>
  </si>
  <si>
    <t>Nationalité du prestataire/ Fournisseur4</t>
  </si>
  <si>
    <t>Incertain</t>
  </si>
  <si>
    <t>Ivoirien</t>
  </si>
  <si>
    <t>Indisponible</t>
  </si>
  <si>
    <t>Liste des Services Locaux</t>
  </si>
  <si>
    <t>Montant Estimatif :</t>
  </si>
  <si>
    <t>E</t>
  </si>
  <si>
    <t>DEPENSES LOCALES</t>
  </si>
  <si>
    <t>IDL</t>
  </si>
  <si>
    <t>F</t>
  </si>
  <si>
    <t xml:space="preserve">DÉVELOPPEMENT DES COMPÉTENCES LOCALES </t>
  </si>
  <si>
    <t xml:space="preserve">PROGRAMME DE STAGES OU DE BOURSES EN FAVEUR D’ETUDIANTS IVOIRIENS ISSUS EN PRIORITE DES UNIVERSITES ET INSTITUTS NATIONAUX IVOIRIENS </t>
  </si>
  <si>
    <t>Description du Programme</t>
  </si>
  <si>
    <t>Conditions d'éligibilité</t>
  </si>
  <si>
    <t xml:space="preserve">Qualification acquise </t>
  </si>
  <si>
    <t>Nombre Prévu</t>
  </si>
  <si>
    <t xml:space="preserve">Budget Prévisionnel </t>
  </si>
  <si>
    <t>Nombre Prévu1</t>
  </si>
  <si>
    <t>Budget Prévisionnel 1</t>
  </si>
  <si>
    <t>Nombre Prévu2</t>
  </si>
  <si>
    <t>Budget Prévisionnel 2</t>
  </si>
  <si>
    <t>Nombre Prévu3</t>
  </si>
  <si>
    <t>Budget Prévisionnel 3</t>
  </si>
  <si>
    <t>Nombre Prévu4</t>
  </si>
  <si>
    <t>Budget Prévisionnel 4</t>
  </si>
  <si>
    <t>INITIATIVES DE RENFORCEMENT DES CAPACITES POUR LES ENTREPRISES IVOIRIENNES</t>
  </si>
  <si>
    <t>2.1</t>
  </si>
  <si>
    <t>Initiatives prévues favorisant un transfert de technologie ou de compétences efficace (le cas échéant)</t>
  </si>
  <si>
    <t>Budget Prévisionnel pour le renforcement des capacités des entreprises ivoiriennes</t>
  </si>
  <si>
    <t>Initiative Prévue</t>
  </si>
  <si>
    <t>Type de Technologie ou Compétences</t>
  </si>
  <si>
    <t>Domaine de Spécialisation</t>
  </si>
  <si>
    <t xml:space="preserve">Nombre d'entreprises ivoiriennes bénéficiaires   </t>
  </si>
  <si>
    <t xml:space="preserve">Durée (mois)  </t>
  </si>
  <si>
    <t xml:space="preserve">Nombre d'entreprises ivoiriennes bénéficiaires     </t>
  </si>
  <si>
    <t xml:space="preserve">Durée (mois)    </t>
  </si>
  <si>
    <t xml:space="preserve">Nombre d'entreprises ivoiriennes bénéficiaires       </t>
  </si>
  <si>
    <t xml:space="preserve">Durée (mois)   </t>
  </si>
  <si>
    <t xml:space="preserve">Nombre d'entreprises ivoiriennes bénéficiaires          </t>
  </si>
  <si>
    <t xml:space="preserve">Durée (mois)      </t>
  </si>
  <si>
    <t>RECHERCHE &amp; DEVELOPPEMENT</t>
  </si>
  <si>
    <t>3.1</t>
  </si>
  <si>
    <t>Programme de mise en œuvre et/ou de soutien à la recherche et au développement</t>
  </si>
  <si>
    <t>Incomplet</t>
  </si>
  <si>
    <t>13.R&amp;D</t>
  </si>
  <si>
    <t>14. Assurance</t>
  </si>
  <si>
    <t>Budget Prévisionnel pour le R&amp;D :</t>
  </si>
  <si>
    <t>Description du Programme R&amp;D</t>
  </si>
  <si>
    <t xml:space="preserve">Budget Prév. </t>
  </si>
  <si>
    <t>Durée (mois)1</t>
  </si>
  <si>
    <t>Budget Prév. 1</t>
  </si>
  <si>
    <t>Budget Prév. 2</t>
  </si>
  <si>
    <t>Budget Prév. 3</t>
  </si>
  <si>
    <t>Budget Prév. 4</t>
  </si>
  <si>
    <t>1-ASSURANCES</t>
  </si>
  <si>
    <t>Budget previsionnel pour l'utilisation des assurances locales :</t>
  </si>
  <si>
    <t xml:space="preserve">Pourcentage local </t>
  </si>
  <si>
    <t>Montant des primes payées localement 2</t>
  </si>
  <si>
    <t>Montant  des primes payées à l'étranger2</t>
  </si>
  <si>
    <t>Pourcentage local 2</t>
  </si>
  <si>
    <t>Montant des primes payées localement 3</t>
  </si>
  <si>
    <t>Montant  des primes payées à l'étranger3</t>
  </si>
  <si>
    <t>Pourcentage local 3</t>
  </si>
  <si>
    <t>Montant des primes payées localement 4</t>
  </si>
  <si>
    <t>Montant  des primes payées à l'étranger4</t>
  </si>
  <si>
    <t>Pourcentage local 4</t>
  </si>
  <si>
    <t>Montant des primes payées localement 5</t>
  </si>
  <si>
    <t>Montant  des primes payées à l'étranger5</t>
  </si>
  <si>
    <t>Pourcentage local 5</t>
  </si>
  <si>
    <t>2-SERVICES FINANCIERS</t>
  </si>
  <si>
    <t>Type de services financiers utilisés localement</t>
  </si>
  <si>
    <t xml:space="preserve">Charges financières payées localement </t>
  </si>
  <si>
    <t>Charges financières payées localement 2</t>
  </si>
  <si>
    <t>Charges financières payées à l'étranger2</t>
  </si>
  <si>
    <t>Pourcentage local2</t>
  </si>
  <si>
    <t>Charges financières payées localement 3</t>
  </si>
  <si>
    <t>Charges financières payées à l'étranger3</t>
  </si>
  <si>
    <t>Pourcentage local3</t>
  </si>
  <si>
    <t>Charges financières payées localement 4</t>
  </si>
  <si>
    <t>Charges financières payées à l'étranger4</t>
  </si>
  <si>
    <t>Pourcentage local4</t>
  </si>
  <si>
    <t>Charges financières payées localement 5</t>
  </si>
  <si>
    <t>Charges financières payées à l'étranger5</t>
  </si>
  <si>
    <t>Pourcentage local5</t>
  </si>
  <si>
    <t>EMPLOIS OCCUPES EN TOTALITE PAR DU PERSONNEL DE NATIONALITE IVOIRIENNE</t>
  </si>
  <si>
    <t>CATEGORIES PROFESSIONNELLES</t>
  </si>
  <si>
    <t>FACILITATIONS</t>
  </si>
  <si>
    <t>NATIONALITE</t>
  </si>
  <si>
    <t>QUALIFICATIONS</t>
  </si>
  <si>
    <t>Nature de produit</t>
  </si>
  <si>
    <t>Type de poste</t>
  </si>
  <si>
    <t>Fréquence</t>
  </si>
  <si>
    <t>Disponibilité</t>
  </si>
  <si>
    <t>1- Administrateur offshore </t>
  </si>
  <si>
    <t>Accords de Partenariat Privilégié</t>
  </si>
  <si>
    <t>Sans Qualif.</t>
  </si>
  <si>
    <t>Tonnes</t>
  </si>
  <si>
    <t>Journalier</t>
  </si>
  <si>
    <t>Disponible</t>
  </si>
  <si>
    <t>ADR (Accord européen relatif au transport international des marchandises Dangereuses par Route)</t>
  </si>
  <si>
    <t>2- Agent de buanderie </t>
  </si>
  <si>
    <t>Litres</t>
  </si>
  <si>
    <t>Hebdomadaire</t>
  </si>
  <si>
    <t>3- Agent de bureau </t>
  </si>
  <si>
    <t>Transfert de Technologie et d’Expertise</t>
  </si>
  <si>
    <t>mètres</t>
  </si>
  <si>
    <t>Mensuel</t>
  </si>
  <si>
    <t xml:space="preserve"> AFQP (Association Française de Qualification Professionnelle)</t>
  </si>
  <si>
    <t>4- Agent de nettoyage et d’entretien </t>
  </si>
  <si>
    <t>Financements et Prêts</t>
  </si>
  <si>
    <t>Trimestriel</t>
  </si>
  <si>
    <t xml:space="preserve"> AIPN (Association des Ingénieurs du Pétrole et du Gaz Naturel)</t>
  </si>
  <si>
    <t>5- Agent de sécurité </t>
  </si>
  <si>
    <t>Soutien à la Certification</t>
  </si>
  <si>
    <t>Semestriel</t>
  </si>
  <si>
    <t>6- Aide-soignant </t>
  </si>
  <si>
    <t>Allègement des Conditions de Paiement</t>
  </si>
  <si>
    <t>BT</t>
  </si>
  <si>
    <t>Annuel</t>
  </si>
  <si>
    <t xml:space="preserve"> BOSIET (Basic Offshore Safety Induction and Emergency Training)</t>
  </si>
  <si>
    <t>7- Assistant HSE, assistant pompier</t>
  </si>
  <si>
    <t>Création de Clusters Industriels</t>
  </si>
  <si>
    <t>BTS</t>
  </si>
  <si>
    <t xml:space="preserve"> Bureau Veritas</t>
  </si>
  <si>
    <t>8- Assistant soudeur </t>
  </si>
  <si>
    <t>Plateformes d'E-procurement</t>
  </si>
  <si>
    <t xml:space="preserve"> CACES (Certificat d&amp;#39;Aptitude à la Conduite en Sécurité)</t>
  </si>
  <si>
    <t>9- Cariste, manutentionnaire, débardeur </t>
  </si>
  <si>
    <t>Incitations à l'Investissement Local</t>
  </si>
  <si>
    <t>BAC+3</t>
  </si>
  <si>
    <t xml:space="preserve"> CCOHS (Canadian Centre for Occupational Health and Safety)</t>
  </si>
  <si>
    <t>10-Chauffeur </t>
  </si>
  <si>
    <t>Partage des Risques</t>
  </si>
  <si>
    <t xml:space="preserve"> CEDIP (Centre d&amp;#39;Etudes et de Documentation de l&amp;#39;Industrie du Pétrole)</t>
  </si>
  <si>
    <t>11-Eboueur</t>
  </si>
  <si>
    <t>Soutien à l'Innovation</t>
  </si>
  <si>
    <t>Doctorat</t>
  </si>
  <si>
    <t xml:space="preserve"> Certifications spécifiques à leur domaine d&amp;#39;intervention (API, OPITO, etc.)</t>
  </si>
  <si>
    <t>12-Echaffaudeur</t>
  </si>
  <si>
    <t>Autres</t>
  </si>
  <si>
    <t>Autre (préciser)</t>
  </si>
  <si>
    <t xml:space="preserve"> CONCAWE (Confédération Européenne du Raffinage)</t>
  </si>
  <si>
    <t xml:space="preserve">13-Echantillonneur </t>
  </si>
  <si>
    <t xml:space="preserve"> CSA (Canadian Standards Association)</t>
  </si>
  <si>
    <t>14-Electricien </t>
  </si>
  <si>
    <t xml:space="preserve"> DNV GL (Det Norske Veritas Germanischer Lloyd)</t>
  </si>
  <si>
    <t xml:space="preserve">15-Infirmier  </t>
  </si>
  <si>
    <t xml:space="preserve"> EPI (Equipements de Protection Individuelle)</t>
  </si>
  <si>
    <t>16-Intendant, majordome, cuisinier, pâtissier</t>
  </si>
  <si>
    <t xml:space="preserve"> Formations en management et supervision</t>
  </si>
  <si>
    <t>17-Personnel de chambre</t>
  </si>
  <si>
    <t xml:space="preserve"> Formations spécifiques (distribution de produits pétroliers, sécurité en station-service, etc.)</t>
  </si>
  <si>
    <t>18-Personnel de support sur les rigs de forage (ouvriers de pont, roustabout, roughneck)</t>
  </si>
  <si>
    <t xml:space="preserve"> Formations spécifiques (forage dirigé, forage horizontal, etc.)</t>
  </si>
  <si>
    <t>19-Magasinier</t>
  </si>
  <si>
    <t xml:space="preserve"> Formations spécifiques (ingénierie de réservoir, ingénierie de production, etc.)</t>
  </si>
  <si>
    <t>20-Maître d’ammarage (Mooring master)</t>
  </si>
  <si>
    <t xml:space="preserve"> Formations spécifiques (procédés de raffinage, sécurité en raffinerie, etc.)</t>
  </si>
  <si>
    <t>21-Médecin</t>
  </si>
  <si>
    <t xml:space="preserve"> Formations spécifiques (production offshore, production onshore, etc.)</t>
  </si>
  <si>
    <t>22-Opérateur dans les Activités pétrolières et gazières en aval</t>
  </si>
  <si>
    <t xml:space="preserve"> Formations spécifiques (transport de produits dangereux par route, mer et air, etc.)</t>
  </si>
  <si>
    <t>23-Opérateur radio</t>
  </si>
  <si>
    <t xml:space="preserve"> GWO (Global Wind Organisation)</t>
  </si>
  <si>
    <t>24-Peintre</t>
  </si>
  <si>
    <t xml:space="preserve"> Habilitation électrique</t>
  </si>
  <si>
    <t>25-Personnel de soutien dans les Activités pétrolières et gazières en aval.</t>
  </si>
  <si>
    <t xml:space="preserve"> HAZWOPER (Hazardous Waste Operations and Emergency Response)</t>
  </si>
  <si>
    <t>26-Pompiste </t>
  </si>
  <si>
    <t xml:space="preserve"> HSE (Health and Safety Executive)</t>
  </si>
  <si>
    <t>27-Technicien électrique</t>
  </si>
  <si>
    <t xml:space="preserve"> HUET (Helicopter Underwater Escape Training)</t>
  </si>
  <si>
    <t>28-Technicien de production </t>
  </si>
  <si>
    <t xml:space="preserve"> IADC (International Association of Drilling Contractors)</t>
  </si>
  <si>
    <t>29-Technicien instrumentiste </t>
  </si>
  <si>
    <t xml:space="preserve"> IATA (International Air Transport Association)</t>
  </si>
  <si>
    <t>30- Technicien logistique</t>
  </si>
  <si>
    <t xml:space="preserve"> IMDG (International Maritime Dangerous Goods Code)</t>
  </si>
  <si>
    <t>31-Technicien mécanicien </t>
  </si>
  <si>
    <t xml:space="preserve"> INRS (Institut National de Recherche et de Sécurité)</t>
  </si>
  <si>
    <t>32-Traducteur</t>
  </si>
  <si>
    <t xml:space="preserve"> IOSH (Institution of Occupational Safety and Health)</t>
  </si>
  <si>
    <t xml:space="preserve"> IRATA (Industrial Rope Access Trade Association)</t>
  </si>
  <si>
    <t xml:space="preserve"> IWCF (International Well Control Forum)</t>
  </si>
  <si>
    <t xml:space="preserve"> NEBOSH (National Examination Board in Occupational Safety and Health)</t>
  </si>
  <si>
    <t xml:space="preserve"> NFPA 70E (National Fire Protection Association Electrical Safety Standard)</t>
  </si>
  <si>
    <t xml:space="preserve"> NOG (Norwegian Oil and Gas Association)</t>
  </si>
  <si>
    <t xml:space="preserve"> NOGEPA (Nederlandse Olie en Gas Exploratie en Productie Associatie)</t>
  </si>
  <si>
    <t xml:space="preserve"> OPITO (Offshore Petroleum Industry Training Organisation)</t>
  </si>
  <si>
    <t xml:space="preserve"> OSHA (Occupational Safety and Health Administration)</t>
  </si>
  <si>
    <t xml:space="preserve"> SST (Santé et Sécurité au Travail)</t>
  </si>
  <si>
    <t xml:space="preserve"> SSTP (Sauveteur Secouriste du Travail)</t>
  </si>
  <si>
    <t xml:space="preserve"> UFIP (Union Française des Industries Pétrolières)</t>
  </si>
  <si>
    <t xml:space="preserve"> UIC (Union Internationale des Chemins de Fer)</t>
  </si>
  <si>
    <t xml:space="preserve"> Autres</t>
  </si>
  <si>
    <t>Services financiers utilisés dans le domaine pétrolier et gazier :</t>
  </si>
  <si>
    <t>Financement de projets :</t>
  </si>
  <si>
    <t>Assurances</t>
  </si>
  <si>
    <t>Responsabilité Civile Professionnelle (RC Pro)</t>
  </si>
  <si>
    <t>Multirisque Professionnelle (Mr Pro)</t>
  </si>
  <si>
    <t>Accidents Du Travail</t>
  </si>
  <si>
    <t>Protection Juridique</t>
  </si>
  <si>
    <t>Automobile Professionnelle</t>
  </si>
  <si>
    <t>Cybercriminalité</t>
  </si>
  <si>
    <t>Perte D&amp;#39;Exploitation</t>
  </si>
  <si>
    <t>Habitation</t>
  </si>
  <si>
    <t>Vie</t>
  </si>
  <si>
    <t>Maladie</t>
  </si>
  <si>
    <t>Bris De Machines</t>
  </si>
  <si>
    <t>Vol Et Vandalisme</t>
  </si>
  <si>
    <t>Responsabilité Civile Décennale</t>
  </si>
  <si>
    <t>Transport</t>
  </si>
  <si>
    <t>Crédit</t>
  </si>
  <si>
    <t>Santé Collective</t>
  </si>
  <si>
    <t>Prévoyance</t>
  </si>
  <si>
    <t>Construction</t>
  </si>
  <si>
    <t>Transport Maritime</t>
  </si>
  <si>
    <t>Aérienne</t>
  </si>
  <si>
    <t>Cyberprotection</t>
  </si>
  <si>
    <t>Événements Professionnels</t>
  </si>
  <si>
    <t>Responsabilité Civile Des Dirigeants</t>
  </si>
  <si>
    <t>Homme-Clé</t>
  </si>
  <si>
    <t>Prêts à Terme</t>
  </si>
  <si>
    <t>Lignes de Crédit</t>
  </si>
  <si>
    <t>Gestion des Risques :</t>
  </si>
  <si>
    <t>Services de Change</t>
  </si>
  <si>
    <t>Autres services Financiers :</t>
  </si>
  <si>
    <t>Prêts Syndiqués</t>
  </si>
  <si>
    <t>Services Bancaires :</t>
  </si>
  <si>
    <t>Crédit-Bail</t>
  </si>
  <si>
    <t>Services Spécialisés :</t>
  </si>
  <si>
    <t>Obligations</t>
  </si>
  <si>
    <t>Leasing</t>
  </si>
  <si>
    <t>Hedges</t>
  </si>
  <si>
    <t>Affacturage</t>
  </si>
  <si>
    <t>Financement de Transport et du Stockage</t>
  </si>
  <si>
    <t>Comptes d'Epargne</t>
  </si>
  <si>
    <t>Fonds d'Epargne</t>
  </si>
  <si>
    <t>Financement d'Epargne</t>
  </si>
  <si>
    <t>Services de Cartes de Crédit et de Débit</t>
  </si>
  <si>
    <t>Services de Traitement des Paiements</t>
  </si>
  <si>
    <t>Services de Gestion de Trésorerie</t>
  </si>
  <si>
    <t>Services de Conseil Financier</t>
  </si>
  <si>
    <t>Financement d'Exploration et de Production</t>
  </si>
  <si>
    <t>Financement du Raffinage et de la Commercialisation</t>
  </si>
  <si>
    <t>Comptes Courants et Chèques</t>
  </si>
  <si>
    <t>Financement</t>
  </si>
  <si>
    <t>Budget previsionnel pour l'utilisation des services financiers locaux :</t>
  </si>
  <si>
    <t>15.Finances</t>
  </si>
  <si>
    <t>Montant Estimatif des Services Locaux (disponible localement) (D):</t>
  </si>
  <si>
    <t>N</t>
  </si>
  <si>
    <t>Budget Prévisionnel Formation:</t>
  </si>
  <si>
    <t>Budget Prévisionnel Remplacement:</t>
  </si>
  <si>
    <t>Coût des facilitations :</t>
  </si>
  <si>
    <t>Valeur des Marchés :</t>
  </si>
  <si>
    <t xml:space="preserve">Budget Prévisionnel pour les programmes de stages ou bourses en faveur des étudiants ivoiriens </t>
  </si>
  <si>
    <t>Durée (Jours)</t>
  </si>
  <si>
    <t>IDU</t>
  </si>
  <si>
    <t>Emplois existants (à renseigner)</t>
  </si>
  <si>
    <t>Durée (Jours)2</t>
  </si>
  <si>
    <t>Durée (Jours)3</t>
  </si>
  <si>
    <t>Durée (Jours)4</t>
  </si>
  <si>
    <t>Durée (Jours)5</t>
  </si>
  <si>
    <r>
      <rPr>
        <b/>
        <sz val="11"/>
        <color theme="1"/>
        <rFont val="Calibri"/>
        <family val="2"/>
        <scheme val="minor"/>
      </rPr>
      <t>Instructions Générales</t>
    </r>
    <r>
      <rPr>
        <sz val="11"/>
        <color theme="1"/>
        <rFont val="Calibri"/>
        <family val="2"/>
        <scheme val="minor"/>
      </rPr>
      <t xml:space="preserve">
</t>
    </r>
    <r>
      <rPr>
        <b/>
        <sz val="11"/>
        <color theme="1"/>
        <rFont val="Calibri"/>
        <family val="2"/>
        <scheme val="minor"/>
      </rPr>
      <t>Identification de l'Entreprise :</t>
    </r>
    <r>
      <rPr>
        <sz val="11"/>
        <color theme="1"/>
        <rFont val="Calibri"/>
        <family val="2"/>
        <scheme val="minor"/>
      </rPr>
      <t xml:space="preserve"> Complétez l'onglet 'Identification' avec les informations détaillées de votre entreprise, telles que le nom, le RCCM, et les coordonnées.
</t>
    </r>
    <r>
      <rPr>
        <b/>
        <sz val="11"/>
        <color theme="1"/>
        <rFont val="Calibri"/>
        <family val="2"/>
        <scheme val="minor"/>
      </rPr>
      <t>Consultation des Définitions</t>
    </r>
    <r>
      <rPr>
        <sz val="11"/>
        <color theme="1"/>
        <rFont val="Calibri"/>
        <family val="2"/>
        <scheme val="minor"/>
      </rPr>
      <t xml:space="preserve"> : Référez-vous à l'onglet 'Définitions' pour une meilleure compréhension des termes et catégories utilisés dans ce modèle.
</t>
    </r>
    <r>
      <rPr>
        <b/>
        <sz val="11"/>
        <color theme="1"/>
        <rFont val="Calibri"/>
        <family val="2"/>
        <scheme val="minor"/>
      </rPr>
      <t>Remplissage des Onglets Thématiques</t>
    </r>
    <r>
      <rPr>
        <sz val="11"/>
        <color theme="1"/>
        <rFont val="Calibri"/>
        <family val="2"/>
        <scheme val="minor"/>
      </rPr>
      <t xml:space="preserve"> : Fournissez des informations précises dans chaque onglet thématique (Emploi, Formations, etc.). Assurez-vous que les données soient à jour et exactes.
</t>
    </r>
    <r>
      <rPr>
        <b/>
        <sz val="11"/>
        <color theme="1"/>
        <rFont val="Calibri"/>
        <family val="2"/>
        <scheme val="minor"/>
      </rPr>
      <t xml:space="preserve">Completion des onglets : </t>
    </r>
    <r>
      <rPr>
        <sz val="11"/>
        <color theme="1"/>
        <rFont val="Calibri"/>
        <family val="2"/>
        <scheme val="minor"/>
      </rPr>
      <t>Après avoir bien rempli chaque onglet, veillez à sélectionner l'option "</t>
    </r>
    <r>
      <rPr>
        <b/>
        <sz val="11"/>
        <color theme="1"/>
        <rFont val="Calibri"/>
        <family val="2"/>
        <scheme val="minor"/>
      </rPr>
      <t>Complet</t>
    </r>
    <r>
      <rPr>
        <sz val="11"/>
        <color theme="1"/>
        <rFont val="Calibri"/>
        <family val="2"/>
        <scheme val="minor"/>
      </rPr>
      <t>" en haut de chaque onglet. La valeur par défaut au début du remplissage est "</t>
    </r>
    <r>
      <rPr>
        <b/>
        <sz val="11"/>
        <color theme="1"/>
        <rFont val="Calibri"/>
        <family val="2"/>
        <scheme val="minor"/>
      </rPr>
      <t>Incomplet</t>
    </r>
    <r>
      <rPr>
        <sz val="11"/>
        <color theme="1"/>
        <rFont val="Calibri"/>
        <family val="2"/>
        <scheme val="minor"/>
      </rPr>
      <t xml:space="preserve">"
</t>
    </r>
    <r>
      <rPr>
        <b/>
        <sz val="11"/>
        <color theme="1"/>
        <rFont val="Calibri"/>
        <family val="2"/>
        <scheme val="minor"/>
      </rPr>
      <t xml:space="preserve">Navigateur : </t>
    </r>
    <r>
      <rPr>
        <sz val="11"/>
        <color theme="1"/>
        <rFont val="Calibri"/>
        <family val="2"/>
        <scheme val="minor"/>
      </rPr>
      <t>Sur chaque onglet, vous avez un volet navigation. Ce volet vous indique votre position dans ce classeur et le statut de chaque onglet (</t>
    </r>
    <r>
      <rPr>
        <b/>
        <sz val="11"/>
        <color theme="1"/>
        <rFont val="Calibri"/>
        <family val="2"/>
        <scheme val="minor"/>
      </rPr>
      <t>Complet</t>
    </r>
    <r>
      <rPr>
        <sz val="11"/>
        <color theme="1"/>
        <rFont val="Calibri"/>
        <family val="2"/>
        <scheme val="minor"/>
      </rPr>
      <t xml:space="preserve"> ou </t>
    </r>
    <r>
      <rPr>
        <b/>
        <sz val="11"/>
        <color theme="1"/>
        <rFont val="Calibri"/>
        <family val="2"/>
        <scheme val="minor"/>
      </rPr>
      <t>Incomplet</t>
    </r>
    <r>
      <rPr>
        <sz val="11"/>
        <color theme="1"/>
        <rFont val="Calibri"/>
        <family val="2"/>
        <scheme val="minor"/>
      </rPr>
      <t xml:space="preserve">). Vous pouvez accéder à un onglet spécifique en cliquant sur le titre concerné. Les onglets marqués "Complet" afficheront une icone </t>
    </r>
    <r>
      <rPr>
        <b/>
        <sz val="14"/>
        <color theme="9"/>
        <rFont val="Calibri"/>
        <family val="2"/>
        <scheme val="minor"/>
      </rPr>
      <t>verte</t>
    </r>
    <r>
      <rPr>
        <sz val="11"/>
        <color theme="1"/>
        <rFont val="Calibri"/>
        <family val="2"/>
        <scheme val="minor"/>
      </rPr>
      <t xml:space="preserve">. Si vous pensez ne pas avoir d'informations à renseigner sur un onglet, marquez-le comme "Complet". Veillez à ce que tous les onglets soient complets avant de soumettre ce document. 
</t>
    </r>
    <r>
      <rPr>
        <b/>
        <sz val="11"/>
        <color theme="1"/>
        <rFont val="Calibri"/>
        <family val="2"/>
        <scheme val="minor"/>
      </rPr>
      <t xml:space="preserve">Vérification du Récapitulatif : </t>
    </r>
    <r>
      <rPr>
        <sz val="11"/>
        <color theme="1"/>
        <rFont val="Calibri"/>
        <family val="2"/>
        <scheme val="minor"/>
      </rPr>
      <t>Consultez l'onglet '</t>
    </r>
    <r>
      <rPr>
        <b/>
        <sz val="11"/>
        <color theme="1"/>
        <rFont val="Calibri"/>
        <family val="2"/>
        <scheme val="minor"/>
      </rPr>
      <t>RECAP</t>
    </r>
    <r>
      <rPr>
        <sz val="11"/>
        <color theme="1"/>
        <rFont val="Calibri"/>
        <family val="2"/>
        <scheme val="minor"/>
      </rPr>
      <t xml:space="preserve">' pour une synthèse et vérifiez la cohérence des informations fournies.
</t>
    </r>
    <r>
      <rPr>
        <b/>
        <sz val="11"/>
        <color theme="1"/>
        <rFont val="Calibri"/>
        <family val="2"/>
        <scheme val="minor"/>
      </rPr>
      <t xml:space="preserve">Respect du Formatage : </t>
    </r>
    <r>
      <rPr>
        <sz val="11"/>
        <color theme="1"/>
        <rFont val="Calibri"/>
        <family val="2"/>
        <scheme val="minor"/>
      </rPr>
      <t xml:space="preserve">Ne modifiez pas le formatage du document. Seuls les champs désignés doivent être remplis.
</t>
    </r>
    <r>
      <rPr>
        <b/>
        <sz val="11"/>
        <color theme="1"/>
        <rFont val="Calibri"/>
        <family val="2"/>
        <scheme val="minor"/>
      </rPr>
      <t>Ajout de Lignes Supplémentaires :</t>
    </r>
    <r>
      <rPr>
        <sz val="11"/>
        <color theme="1"/>
        <rFont val="Calibri"/>
        <family val="2"/>
        <scheme val="minor"/>
      </rPr>
      <t xml:space="preserve"> Pour ajouter des informations supplémentaires, utilisez la ligne immédiatement après le tableau existant. Ne pas insérer de lignes au sein du tableau.
</t>
    </r>
    <r>
      <rPr>
        <b/>
        <sz val="11"/>
        <color theme="1"/>
        <rFont val="Calibri"/>
        <family val="2"/>
        <scheme val="minor"/>
      </rPr>
      <t>Soumission du Document :</t>
    </r>
    <r>
      <rPr>
        <sz val="11"/>
        <color theme="1"/>
        <rFont val="Calibri"/>
        <family val="2"/>
        <scheme val="minor"/>
      </rPr>
      <t xml:space="preserve"> Après avoir complété le modèle, soumettez-le via la plateforme du contenu local de la DGH dans les délais requis.</t>
    </r>
  </si>
  <si>
    <t xml:space="preserve">Budget prévisionnel pour la formation </t>
  </si>
  <si>
    <t>Budget prévisionnel pour le remplacement</t>
  </si>
  <si>
    <t>2 PASSATIONS DE MARCHES AVEC LES ENTREPRISES IVOIRIENNES (MARCHES FUTURS)</t>
  </si>
  <si>
    <t>Domaine d’activité (le cas échéant ceux du décret)</t>
  </si>
  <si>
    <t>Montant total dépensé pour l'achat de biens et de services provenant de fournisseurs locaux (biens et services acquis en CI) et les charges de l’entreprise au profit des Travailleurs de nationalité ivoirienne</t>
  </si>
  <si>
    <t>IPL correspondant categorie Direction et Supervision</t>
  </si>
  <si>
    <t>IPL de categorie Direction et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</si>
</sst>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_-* #,##0.000_-;\-* #,##0.000_-;_-* &quot;-&quot;??_-;_-@_-"/>
    <numFmt numFmtId="166" formatCode="###\ ###\ ##0"/>
    <numFmt numFmtId="167" formatCode="00\-0000000\ 0"/>
  </numFmts>
  <fonts count="51" x14ac:knownFonts="1">
    <font>
      <sz val="11"/>
      <color theme="1"/>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i/>
      <u/>
      <sz val="11"/>
      <color theme="1"/>
      <name val="Calibri"/>
      <family val="2"/>
      <scheme val="minor"/>
    </font>
    <font>
      <b/>
      <sz val="22"/>
      <color theme="1"/>
      <name val="Calibri"/>
      <family val="2"/>
      <scheme val="minor"/>
    </font>
    <font>
      <sz val="10"/>
      <color rgb="FF000000"/>
      <name val="Calibri"/>
      <family val="2"/>
    </font>
    <font>
      <b/>
      <i/>
      <sz val="10"/>
      <color theme="1"/>
      <name val="Calibri"/>
      <family val="2"/>
      <scheme val="minor"/>
    </font>
    <font>
      <b/>
      <sz val="10"/>
      <color theme="1"/>
      <name val="Calibri"/>
      <family val="2"/>
      <scheme val="minor"/>
    </font>
    <font>
      <b/>
      <sz val="11"/>
      <color rgb="FFC00000"/>
      <name val="Calibri"/>
      <family val="2"/>
      <scheme val="minor"/>
    </font>
    <font>
      <sz val="12"/>
      <color theme="1"/>
      <name val="Calibri"/>
      <family val="2"/>
      <scheme val="minor"/>
    </font>
    <font>
      <b/>
      <sz val="11"/>
      <color rgb="FF000000"/>
      <name val="Calibri"/>
      <family val="2"/>
      <scheme val="minor"/>
    </font>
    <font>
      <sz val="10"/>
      <color rgb="FF000000"/>
      <name val="Calibri"/>
      <family val="2"/>
      <scheme val="minor"/>
    </font>
    <font>
      <sz val="11"/>
      <color rgb="FF444444"/>
      <name val="Calibri"/>
      <family val="2"/>
      <charset val="1"/>
    </font>
    <font>
      <sz val="11"/>
      <color theme="0"/>
      <name val="Calibri"/>
      <family val="2"/>
      <scheme val="minor"/>
    </font>
    <font>
      <b/>
      <sz val="14"/>
      <color theme="1"/>
      <name val="Calibri"/>
      <family val="2"/>
      <scheme val="minor"/>
    </font>
    <font>
      <b/>
      <i/>
      <u/>
      <sz val="14"/>
      <color theme="1"/>
      <name val="Calibri"/>
      <family val="2"/>
      <scheme val="minor"/>
    </font>
    <font>
      <b/>
      <sz val="1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10"/>
      <color theme="0"/>
      <name val="Calibri"/>
      <family val="2"/>
      <scheme val="minor"/>
    </font>
    <font>
      <b/>
      <sz val="14"/>
      <color theme="9"/>
      <name val="Calibri"/>
      <family val="2"/>
      <scheme val="minor"/>
    </font>
    <font>
      <b/>
      <sz val="16"/>
      <color theme="1"/>
      <name val="Calibri"/>
      <family val="2"/>
      <scheme val="minor"/>
    </font>
    <font>
      <sz val="9"/>
      <color indexed="81"/>
      <name val="Tahoma"/>
      <family val="2"/>
    </font>
    <font>
      <b/>
      <sz val="9"/>
      <color indexed="81"/>
      <name val="Tahoma"/>
      <family val="2"/>
    </font>
    <font>
      <b/>
      <sz val="11"/>
      <color rgb="FF7030A0"/>
      <name val="Calibri"/>
      <family val="2"/>
      <scheme val="minor"/>
    </font>
    <font>
      <b/>
      <sz val="10"/>
      <color rgb="FF7030A0"/>
      <name val="Calibri"/>
      <family val="2"/>
      <scheme val="minor"/>
    </font>
    <font>
      <b/>
      <sz val="22"/>
      <color rgb="FF7030A0"/>
      <name val="Calibri"/>
      <family val="2"/>
      <scheme val="minor"/>
    </font>
    <font>
      <sz val="18"/>
      <color rgb="FF7030A0"/>
      <name val="Calibri"/>
      <family val="2"/>
      <scheme val="minor"/>
    </font>
    <font>
      <b/>
      <sz val="12"/>
      <color rgb="FF7030A0"/>
      <name val="Calibri"/>
      <family val="2"/>
      <scheme val="minor"/>
    </font>
    <font>
      <sz val="10"/>
      <name val="Calibri"/>
      <family val="2"/>
      <scheme val="minor"/>
    </font>
    <font>
      <sz val="10"/>
      <name val="Calibri"/>
      <family val="2"/>
    </font>
    <font>
      <b/>
      <i/>
      <sz val="10"/>
      <name val="Calibri"/>
      <family val="2"/>
      <scheme val="minor"/>
    </font>
    <font>
      <b/>
      <sz val="9"/>
      <name val="Calibri"/>
      <family val="2"/>
      <scheme val="minor"/>
    </font>
    <font>
      <b/>
      <sz val="10"/>
      <name val="Calibri"/>
      <family val="2"/>
      <scheme val="minor"/>
    </font>
    <font>
      <b/>
      <sz val="11"/>
      <color rgb="FFFF0000"/>
      <name val="Calibri"/>
      <family val="2"/>
      <scheme val="minor"/>
    </font>
    <font>
      <b/>
      <sz val="12"/>
      <name val="Calibri"/>
      <family val="2"/>
      <scheme val="minor"/>
    </font>
    <font>
      <b/>
      <sz val="12"/>
      <color rgb="FFFF0000"/>
      <name val="Calibri"/>
      <family val="2"/>
      <scheme val="minor"/>
    </font>
    <font>
      <sz val="11"/>
      <name val="Calibri"/>
      <family val="2"/>
      <scheme val="minor"/>
    </font>
    <font>
      <sz val="14"/>
      <color theme="1"/>
      <name val="Calibri"/>
      <family val="2"/>
      <scheme val="minor"/>
    </font>
    <font>
      <sz val="8"/>
      <color rgb="FFFF0000"/>
      <name val="Calibri"/>
      <family val="2"/>
      <scheme val="minor"/>
    </font>
    <font>
      <b/>
      <sz val="18"/>
      <color theme="1"/>
      <name val="Calibri"/>
      <family val="2"/>
      <scheme val="minor"/>
    </font>
    <font>
      <b/>
      <sz val="20"/>
      <color theme="1"/>
      <name val="Calibri"/>
      <family val="2"/>
      <scheme val="minor"/>
    </font>
    <font>
      <b/>
      <sz val="12"/>
      <color theme="0"/>
      <name val="Calibri"/>
      <family val="2"/>
      <scheme val="minor"/>
    </font>
  </fonts>
  <fills count="23">
    <fill>
      <patternFill patternType="none"/>
    </fill>
    <fill>
      <patternFill patternType="gray125"/>
    </fill>
    <fill>
      <patternFill patternType="solid">
        <fgColor theme="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4"/>
      </patternFill>
    </fill>
    <fill>
      <patternFill patternType="solid">
        <fgColor theme="0"/>
        <bgColor theme="4" tint="0.79998168889431442"/>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499984740745262"/>
        <bgColor theme="9"/>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s>
  <borders count="1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medium">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style="thin">
        <color theme="5"/>
      </right>
      <top style="thin">
        <color theme="5"/>
      </top>
      <bottom style="medium">
        <color theme="5"/>
      </bottom>
      <diagonal/>
    </border>
    <border>
      <left style="thin">
        <color theme="5"/>
      </left>
      <right style="medium">
        <color theme="5"/>
      </right>
      <top style="thin">
        <color theme="5"/>
      </top>
      <bottom style="medium">
        <color theme="5"/>
      </bottom>
      <diagonal/>
    </border>
    <border>
      <left style="medium">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right/>
      <top style="thin">
        <color theme="4" tint="0.39997558519241921"/>
      </top>
      <bottom/>
      <diagonal/>
    </border>
    <border>
      <left/>
      <right/>
      <top/>
      <bottom style="medium">
        <color theme="5"/>
      </bottom>
      <diagonal/>
    </border>
    <border>
      <left style="medium">
        <color theme="5"/>
      </left>
      <right style="thin">
        <color theme="5"/>
      </right>
      <top style="thin">
        <color theme="5"/>
      </top>
      <bottom/>
      <diagonal/>
    </border>
    <border>
      <left style="thin">
        <color theme="5"/>
      </left>
      <right style="medium">
        <color theme="5"/>
      </right>
      <top style="thin">
        <color theme="5"/>
      </top>
      <bottom/>
      <diagonal/>
    </border>
    <border>
      <left style="thin">
        <color indexed="64"/>
      </left>
      <right style="thin">
        <color indexed="64"/>
      </right>
      <top style="thin">
        <color indexed="64"/>
      </top>
      <bottom style="thin">
        <color indexed="64"/>
      </bottom>
      <diagonal/>
    </border>
    <border>
      <left/>
      <right style="medium">
        <color theme="4" tint="-0.499984740745262"/>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double">
        <color theme="9" tint="-0.499984740745262"/>
      </left>
      <right/>
      <top/>
      <bottom/>
      <diagonal/>
    </border>
    <border>
      <left/>
      <right style="double">
        <color theme="9" tint="-0.499984740745262"/>
      </right>
      <top/>
      <bottom/>
      <diagonal/>
    </border>
    <border>
      <left style="thin">
        <color theme="7" tint="-0.249977111117893"/>
      </left>
      <right/>
      <top style="thin">
        <color theme="7" tint="-0.249977111117893"/>
      </top>
      <bottom style="thin">
        <color theme="7" tint="-0.249977111117893"/>
      </bottom>
      <diagonal/>
    </border>
    <border>
      <left/>
      <right style="double">
        <color theme="9" tint="-0.249977111117893"/>
      </right>
      <top/>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double">
        <color theme="9" tint="-0.249977111117893"/>
      </left>
      <right/>
      <top style="double">
        <color theme="9" tint="-0.249977111117893"/>
      </top>
      <bottom style="double">
        <color theme="9" tint="-0.249977111117893"/>
      </bottom>
      <diagonal/>
    </border>
    <border>
      <left/>
      <right style="double">
        <color theme="9" tint="-0.249977111117893"/>
      </right>
      <top style="double">
        <color theme="9" tint="-0.249977111117893"/>
      </top>
      <bottom style="double">
        <color theme="9" tint="-0.249977111117893"/>
      </bottom>
      <diagonal/>
    </border>
    <border>
      <left/>
      <right style="double">
        <color theme="4" tint="-0.249977111117893"/>
      </right>
      <top/>
      <bottom/>
      <diagonal/>
    </border>
    <border>
      <left style="double">
        <color theme="4" tint="-0.249977111117893"/>
      </left>
      <right/>
      <top/>
      <bottom/>
      <diagonal/>
    </border>
    <border>
      <left style="double">
        <color theme="4" tint="-0.249977111117893"/>
      </left>
      <right style="double">
        <color theme="4" tint="-0.249977111117893"/>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style="double">
        <color theme="5" tint="-0.499984740745262"/>
      </left>
      <right style="double">
        <color theme="5" tint="-0.499984740745262"/>
      </right>
      <top/>
      <bottom/>
      <diagonal/>
    </border>
    <border>
      <left/>
      <right style="double">
        <color theme="1" tint="0.34998626667073579"/>
      </right>
      <top/>
      <bottom/>
      <diagonal/>
    </border>
    <border>
      <left style="double">
        <color theme="1" tint="0.34998626667073579"/>
      </left>
      <right style="double">
        <color theme="1" tint="0.34998626667073579"/>
      </right>
      <top/>
      <bottom/>
      <diagonal/>
    </border>
    <border>
      <left style="double">
        <color theme="1" tint="0.34998626667073579"/>
      </left>
      <right/>
      <top/>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style="double">
        <color theme="1" tint="0.34998626667073579"/>
      </left>
      <right/>
      <top style="double">
        <color theme="1" tint="0.34998626667073579"/>
      </top>
      <bottom style="double">
        <color theme="1" tint="0.34998626667073579"/>
      </bottom>
      <diagonal/>
    </border>
    <border>
      <left/>
      <right style="double">
        <color theme="1" tint="0.34998626667073579"/>
      </right>
      <top style="double">
        <color theme="1" tint="0.34998626667073579"/>
      </top>
      <bottom style="double">
        <color theme="1" tint="0.34998626667073579"/>
      </bottom>
      <diagonal/>
    </border>
    <border>
      <left/>
      <right/>
      <top style="double">
        <color theme="1" tint="0.34998626667073579"/>
      </top>
      <bottom style="double">
        <color theme="1" tint="0.34998626667073579"/>
      </bottom>
      <diagonal/>
    </border>
    <border>
      <left style="double">
        <color theme="1" tint="0.34998626667073579"/>
      </left>
      <right style="double">
        <color theme="5" tint="-0.499984740745262"/>
      </right>
      <top style="double">
        <color theme="5" tint="-0.499984740745262"/>
      </top>
      <bottom style="double">
        <color theme="5" tint="-0.499984740745262"/>
      </bottom>
      <diagonal/>
    </border>
    <border>
      <left/>
      <right style="double">
        <color theme="5" tint="-0.249977111117893"/>
      </right>
      <top/>
      <bottom/>
      <diagonal/>
    </border>
    <border>
      <left style="double">
        <color theme="5" tint="-0.249977111117893"/>
      </left>
      <right/>
      <top/>
      <bottom/>
      <diagonal/>
    </border>
    <border>
      <left/>
      <right style="thin">
        <color indexed="64"/>
      </right>
      <top/>
      <bottom/>
      <diagonal/>
    </border>
    <border>
      <left style="thin">
        <color indexed="64"/>
      </left>
      <right/>
      <top/>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249977111117893"/>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bottom style="double">
        <color theme="5" tint="-0.249977111117893"/>
      </bottom>
      <diagonal/>
    </border>
    <border>
      <left/>
      <right/>
      <top/>
      <bottom style="double">
        <color theme="5" tint="-0.249977111117893"/>
      </bottom>
      <diagonal/>
    </border>
    <border>
      <left style="double">
        <color theme="7" tint="-0.499984740745262"/>
      </left>
      <right style="double">
        <color theme="7" tint="-0.499984740745262"/>
      </right>
      <top style="double">
        <color theme="7" tint="-0.499984740745262"/>
      </top>
      <bottom style="double">
        <color theme="7" tint="-0.499984740745262"/>
      </bottom>
      <diagonal/>
    </border>
    <border>
      <left style="double">
        <color theme="7" tint="-0.499984740745262"/>
      </left>
      <right style="double">
        <color theme="7" tint="-0.499984740745262"/>
      </right>
      <top/>
      <bottom/>
      <diagonal/>
    </border>
    <border>
      <left style="double">
        <color theme="7" tint="-0.499984740745262"/>
      </left>
      <right/>
      <top/>
      <bottom/>
      <diagonal/>
    </border>
    <border>
      <left/>
      <right style="double">
        <color theme="7" tint="-0.499984740745262"/>
      </right>
      <top/>
      <bottom/>
      <diagonal/>
    </border>
    <border>
      <left style="double">
        <color theme="7" tint="-0.499984740745262"/>
      </left>
      <right/>
      <top style="double">
        <color theme="7" tint="-0.499984740745262"/>
      </top>
      <bottom style="double">
        <color theme="7" tint="-0.499984740745262"/>
      </bottom>
      <diagonal/>
    </border>
    <border>
      <left/>
      <right style="double">
        <color theme="7" tint="-0.499984740745262"/>
      </right>
      <top style="double">
        <color theme="7" tint="-0.499984740745262"/>
      </top>
      <bottom style="double">
        <color theme="7" tint="-0.499984740745262"/>
      </bottom>
      <diagonal/>
    </border>
    <border>
      <left/>
      <right/>
      <top style="double">
        <color theme="7" tint="-0.499984740745262"/>
      </top>
      <bottom style="double">
        <color theme="7" tint="-0.499984740745262"/>
      </bottom>
      <diagonal/>
    </border>
    <border>
      <left style="double">
        <color rgb="FFC00000"/>
      </left>
      <right/>
      <top/>
      <bottom/>
      <diagonal/>
    </border>
    <border>
      <left style="double">
        <color rgb="FFC00000"/>
      </left>
      <right style="double">
        <color rgb="FFC00000"/>
      </right>
      <top/>
      <bottom/>
      <diagonal/>
    </border>
    <border>
      <left/>
      <right style="double">
        <color rgb="FFC00000"/>
      </right>
      <top/>
      <bottom/>
      <diagonal/>
    </border>
    <border>
      <left style="double">
        <color rgb="FFC00000"/>
      </left>
      <right style="double">
        <color rgb="FFC00000"/>
      </right>
      <top style="double">
        <color rgb="FFC00000"/>
      </top>
      <bottom style="double">
        <color rgb="FFC00000"/>
      </bottom>
      <diagonal/>
    </border>
    <border>
      <left style="double">
        <color rgb="FFC00000"/>
      </left>
      <right/>
      <top style="double">
        <color rgb="FFC00000"/>
      </top>
      <bottom style="double">
        <color rgb="FFC00000"/>
      </bottom>
      <diagonal/>
    </border>
    <border>
      <left/>
      <right style="double">
        <color rgb="FFC00000"/>
      </right>
      <top style="double">
        <color rgb="FFC00000"/>
      </top>
      <bottom style="double">
        <color rgb="FFC00000"/>
      </bottom>
      <diagonal/>
    </border>
    <border>
      <left/>
      <right/>
      <top style="double">
        <color rgb="FFC00000"/>
      </top>
      <bottom style="double">
        <color rgb="FFC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theme="4" tint="-0.249977111117893"/>
      </left>
      <right style="medium">
        <color indexed="64"/>
      </right>
      <top/>
      <bottom/>
      <diagonal/>
    </border>
    <border>
      <left style="double">
        <color theme="4" tint="-0.249977111117893"/>
      </left>
      <right style="double">
        <color theme="4" tint="-0.249977111117893"/>
      </right>
      <top/>
      <bottom style="medium">
        <color indexed="64"/>
      </bottom>
      <diagonal/>
    </border>
    <border>
      <left style="double">
        <color theme="4" tint="-0.249977111117893"/>
      </left>
      <right style="medium">
        <color indexed="64"/>
      </right>
      <top/>
      <bottom style="medium">
        <color indexed="64"/>
      </bottom>
      <diagonal/>
    </border>
    <border>
      <left style="double">
        <color theme="4" tint="-0.249977111117893"/>
      </left>
      <right/>
      <top/>
      <bottom style="medium">
        <color indexed="64"/>
      </bottom>
      <diagonal/>
    </border>
    <border>
      <left/>
      <right style="double">
        <color theme="5" tint="-0.249977111117893"/>
      </right>
      <top/>
      <bottom style="medium">
        <color indexed="64"/>
      </bottom>
      <diagonal/>
    </border>
    <border>
      <left style="double">
        <color theme="5" tint="-0.249977111117893"/>
      </left>
      <right/>
      <top/>
      <bottom style="medium">
        <color indexed="64"/>
      </bottom>
      <diagonal/>
    </border>
    <border>
      <left/>
      <right style="double">
        <color theme="7" tint="-0.499984740745262"/>
      </right>
      <top/>
      <bottom style="medium">
        <color indexed="64"/>
      </bottom>
      <diagonal/>
    </border>
    <border>
      <left style="double">
        <color theme="7" tint="-0.499984740745262"/>
      </left>
      <right/>
      <top/>
      <bottom style="medium">
        <color indexed="64"/>
      </bottom>
      <diagonal/>
    </border>
    <border>
      <left style="medium">
        <color indexed="64"/>
      </left>
      <right style="double">
        <color theme="1" tint="0.34998626667073579"/>
      </right>
      <top/>
      <bottom/>
      <diagonal/>
    </border>
    <border>
      <left style="double">
        <color theme="1" tint="0.34998626667073579"/>
      </left>
      <right style="medium">
        <color indexed="64"/>
      </right>
      <top/>
      <bottom/>
      <diagonal/>
    </border>
    <border>
      <left style="medium">
        <color indexed="64"/>
      </left>
      <right style="double">
        <color theme="1" tint="0.34998626667073579"/>
      </right>
      <top/>
      <bottom style="medium">
        <color indexed="64"/>
      </bottom>
      <diagonal/>
    </border>
    <border>
      <left style="double">
        <color theme="1" tint="0.34998626667073579"/>
      </left>
      <right style="double">
        <color theme="1" tint="0.34998626667073579"/>
      </right>
      <top/>
      <bottom style="medium">
        <color indexed="64"/>
      </bottom>
      <diagonal/>
    </border>
    <border>
      <left style="double">
        <color theme="1" tint="0.34998626667073579"/>
      </left>
      <right style="medium">
        <color indexed="64"/>
      </right>
      <top/>
      <bottom style="medium">
        <color indexed="64"/>
      </bottom>
      <diagonal/>
    </border>
    <border>
      <left style="medium">
        <color indexed="64"/>
      </left>
      <right style="double">
        <color theme="5" tint="-0.499984740745262"/>
      </right>
      <top/>
      <bottom/>
      <diagonal/>
    </border>
    <border>
      <left style="double">
        <color theme="5" tint="-0.499984740745262"/>
      </left>
      <right style="medium">
        <color indexed="64"/>
      </right>
      <top/>
      <bottom/>
      <diagonal/>
    </border>
    <border>
      <left style="medium">
        <color indexed="64"/>
      </left>
      <right style="double">
        <color theme="5" tint="-0.499984740745262"/>
      </right>
      <top/>
      <bottom style="medium">
        <color indexed="64"/>
      </bottom>
      <diagonal/>
    </border>
    <border>
      <left style="double">
        <color theme="5" tint="-0.499984740745262"/>
      </left>
      <right style="double">
        <color theme="5" tint="-0.499984740745262"/>
      </right>
      <top/>
      <bottom style="medium">
        <color indexed="64"/>
      </bottom>
      <diagonal/>
    </border>
    <border>
      <left style="double">
        <color theme="5" tint="-0.499984740745262"/>
      </left>
      <right style="medium">
        <color indexed="64"/>
      </right>
      <top/>
      <bottom style="medium">
        <color indexed="64"/>
      </bottom>
      <diagonal/>
    </border>
    <border>
      <left/>
      <right style="double">
        <color theme="4" tint="-0.249977111117893"/>
      </right>
      <top/>
      <bottom style="thick">
        <color indexed="64"/>
      </bottom>
      <diagonal/>
    </border>
    <border>
      <left/>
      <right/>
      <top/>
      <bottom style="thick">
        <color indexed="64"/>
      </bottom>
      <diagonal/>
    </border>
    <border>
      <left/>
      <right/>
      <top style="thick">
        <color indexed="64"/>
      </top>
      <bottom/>
      <diagonal/>
    </border>
    <border>
      <left/>
      <right style="double">
        <color theme="4" tint="-0.249977111117893"/>
      </right>
      <top style="thick">
        <color indexed="64"/>
      </top>
      <bottom/>
      <diagonal/>
    </border>
    <border>
      <left style="double">
        <color theme="4" tint="-0.249977111117893"/>
      </left>
      <right/>
      <top/>
      <bottom style="thick">
        <color indexed="64"/>
      </bottom>
      <diagonal/>
    </border>
    <border>
      <left style="thin">
        <color indexed="64"/>
      </left>
      <right style="double">
        <color theme="9" tint="-0.499984740745262"/>
      </right>
      <top style="thin">
        <color indexed="64"/>
      </top>
      <bottom style="thin">
        <color indexed="64"/>
      </bottom>
      <diagonal/>
    </border>
    <border>
      <left style="double">
        <color theme="9" tint="-0.499984740745262"/>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theme="9" tint="-0.499984740745262"/>
      </right>
      <top style="thin">
        <color indexed="64"/>
      </top>
      <bottom style="thin">
        <color indexed="64"/>
      </bottom>
      <diagonal/>
    </border>
    <border>
      <left style="double">
        <color theme="9" tint="-0.499984740745262"/>
      </left>
      <right/>
      <top style="thin">
        <color indexed="64"/>
      </top>
      <bottom/>
      <diagonal/>
    </border>
    <border>
      <left/>
      <right style="double">
        <color theme="9" tint="-0.499984740745262"/>
      </right>
      <top style="thin">
        <color indexed="64"/>
      </top>
      <bottom/>
      <diagonal/>
    </border>
    <border>
      <left/>
      <right/>
      <top/>
      <bottom style="thin">
        <color indexed="64"/>
      </bottom>
      <diagonal/>
    </border>
    <border>
      <left/>
      <right style="medium">
        <color indexed="64"/>
      </right>
      <top/>
      <bottom style="thin">
        <color indexed="64"/>
      </bottom>
      <diagonal/>
    </border>
    <border>
      <left style="double">
        <color auto="1"/>
      </left>
      <right/>
      <top/>
      <bottom/>
      <diagonal/>
    </border>
    <border>
      <left style="medium">
        <color indexed="64"/>
      </left>
      <right/>
      <top/>
      <bottom style="thin">
        <color indexed="64"/>
      </bottom>
      <diagonal/>
    </border>
    <border>
      <left/>
      <right/>
      <top style="thin">
        <color indexed="64"/>
      </top>
      <bottom/>
      <diagonal/>
    </border>
    <border>
      <left/>
      <right style="double">
        <color theme="9" tint="-0.249977111117893"/>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15">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0" fillId="0" borderId="0" xfId="0" applyAlignment="1">
      <alignment horizontal="right"/>
    </xf>
    <xf numFmtId="9" fontId="0" fillId="0" borderId="0" xfId="2" applyFont="1"/>
    <xf numFmtId="164" fontId="0" fillId="0" borderId="0" xfId="1" applyNumberFormat="1" applyFont="1"/>
    <xf numFmtId="0" fontId="0" fillId="0" borderId="0" xfId="0" applyAlignment="1">
      <alignment wrapText="1"/>
    </xf>
    <xf numFmtId="0" fontId="0" fillId="0" borderId="0" xfId="0" applyAlignment="1">
      <alignment horizontal="left" vertical="top" wrapText="1"/>
    </xf>
    <xf numFmtId="10" fontId="0" fillId="0" borderId="0" xfId="2" applyNumberFormat="1" applyFont="1"/>
    <xf numFmtId="0" fontId="6" fillId="0" borderId="0" xfId="0" applyFont="1"/>
    <xf numFmtId="0" fontId="7" fillId="0" borderId="0" xfId="0" applyFont="1" applyAlignment="1">
      <alignment horizontal="right"/>
    </xf>
    <xf numFmtId="0" fontId="7" fillId="0" borderId="0" xfId="0" applyFont="1"/>
    <xf numFmtId="0" fontId="0" fillId="0" borderId="0" xfId="0" applyAlignment="1">
      <alignment vertical="top"/>
    </xf>
    <xf numFmtId="0" fontId="15" fillId="5" borderId="0" xfId="0" applyFont="1" applyFill="1" applyAlignment="1">
      <alignment horizontal="right"/>
    </xf>
    <xf numFmtId="0" fontId="11" fillId="6" borderId="0" xfId="0" applyFont="1" applyFill="1" applyAlignment="1">
      <alignment horizontal="center"/>
    </xf>
    <xf numFmtId="0" fontId="0" fillId="6" borderId="0" xfId="0" applyFill="1"/>
    <xf numFmtId="0" fontId="9" fillId="0" borderId="0" xfId="0" applyFont="1" applyAlignment="1">
      <alignment horizontal="center"/>
    </xf>
    <xf numFmtId="0" fontId="16" fillId="0" borderId="0" xfId="0" applyFont="1"/>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right"/>
    </xf>
    <xf numFmtId="10" fontId="0" fillId="0" borderId="0" xfId="2" applyNumberFormat="1" applyFont="1" applyAlignment="1">
      <alignment horizontal="right"/>
    </xf>
    <xf numFmtId="0" fontId="0" fillId="0" borderId="0" xfId="0" applyAlignment="1">
      <alignment horizontal="left" vertical="center"/>
    </xf>
    <xf numFmtId="0" fontId="0" fillId="0" borderId="0" xfId="0" applyAlignment="1" applyProtection="1">
      <alignment horizontal="center" vertical="center"/>
      <protection locked="0"/>
    </xf>
    <xf numFmtId="0" fontId="10" fillId="0" borderId="0" xfId="0" applyFont="1"/>
    <xf numFmtId="0" fontId="21" fillId="0" borderId="0" xfId="0" applyFont="1"/>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lignment horizontal="right" vertical="top"/>
    </xf>
    <xf numFmtId="0" fontId="24" fillId="0" borderId="0" xfId="0" applyFont="1" applyAlignment="1">
      <alignment horizontal="right" vertical="center"/>
    </xf>
    <xf numFmtId="0" fontId="0" fillId="0" borderId="0" xfId="0" applyAlignment="1" applyProtection="1">
      <alignment horizontal="left" vertical="top"/>
      <protection locked="0"/>
    </xf>
    <xf numFmtId="0" fontId="15" fillId="5" borderId="0" xfId="0" applyFont="1" applyFill="1" applyAlignment="1">
      <alignment horizontal="left"/>
    </xf>
    <xf numFmtId="164" fontId="0" fillId="0" borderId="0" xfId="0" applyNumberFormat="1" applyAlignment="1" applyProtection="1">
      <alignment horizontal="left" vertical="top" wrapText="1"/>
      <protection locked="0"/>
    </xf>
    <xf numFmtId="10" fontId="14" fillId="0" borderId="0" xfId="2" applyNumberFormat="1" applyFont="1" applyBorder="1" applyAlignment="1">
      <alignment horizont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16" fillId="0" borderId="0" xfId="0" applyFont="1" applyAlignment="1" applyProtection="1">
      <alignment horizontal="center" vertical="center"/>
      <protection locked="0"/>
    </xf>
    <xf numFmtId="164" fontId="0" fillId="0" borderId="0" xfId="0" applyNumberFormat="1"/>
    <xf numFmtId="166" fontId="9" fillId="0" borderId="0" xfId="1" applyNumberFormat="1" applyFont="1" applyAlignment="1">
      <alignment horizontal="center"/>
    </xf>
    <xf numFmtId="0" fontId="0" fillId="0" borderId="4"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6" xfId="0" applyBorder="1" applyAlignment="1" applyProtection="1">
      <alignment horizontal="left" vertical="top" wrapText="1"/>
      <protection locked="0"/>
    </xf>
    <xf numFmtId="0" fontId="0" fillId="13" borderId="11" xfId="0" applyFill="1" applyBorder="1" applyAlignment="1">
      <alignment horizontal="left" vertical="top" wrapText="1"/>
    </xf>
    <xf numFmtId="0" fontId="0" fillId="0" borderId="11" xfId="0" applyBorder="1" applyAlignment="1">
      <alignment horizontal="left" vertical="top" wrapText="1"/>
    </xf>
    <xf numFmtId="0" fontId="19" fillId="0" borderId="11" xfId="0" applyFont="1" applyBorder="1" applyAlignment="1">
      <alignment horizontal="left" vertical="top" wrapText="1"/>
    </xf>
    <xf numFmtId="0" fontId="19" fillId="13" borderId="11" xfId="0" applyFont="1" applyFill="1" applyBorder="1" applyAlignment="1">
      <alignment horizontal="left" vertical="top" wrapText="1"/>
    </xf>
    <xf numFmtId="0" fontId="5" fillId="14" borderId="0" xfId="0" applyFont="1" applyFill="1" applyAlignment="1">
      <alignment horizontal="left" vertical="top" wrapText="1"/>
    </xf>
    <xf numFmtId="0" fontId="0" fillId="15" borderId="0" xfId="0"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wrapText="1"/>
    </xf>
    <xf numFmtId="0" fontId="19" fillId="6" borderId="0" xfId="0" applyFont="1" applyFill="1" applyAlignment="1">
      <alignment horizontal="left" vertical="top" wrapText="1"/>
    </xf>
    <xf numFmtId="0" fontId="19" fillId="15" borderId="0" xfId="0" applyFont="1" applyFill="1" applyAlignment="1">
      <alignment horizontal="left" vertical="top" wrapText="1"/>
    </xf>
    <xf numFmtId="0" fontId="5" fillId="12" borderId="0" xfId="0" applyFont="1" applyFill="1" applyAlignment="1">
      <alignment horizontal="left" vertical="top" wrapText="1"/>
    </xf>
    <xf numFmtId="0" fontId="25" fillId="0" borderId="0" xfId="0" applyFont="1" applyAlignment="1">
      <alignment vertical="center"/>
    </xf>
    <xf numFmtId="0" fontId="26" fillId="0" borderId="0" xfId="0" applyFont="1" applyAlignment="1">
      <alignment vertical="center"/>
    </xf>
    <xf numFmtId="0" fontId="26" fillId="0" borderId="2" xfId="0" applyFont="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 fillId="10" borderId="2" xfId="0" applyFont="1" applyFill="1" applyBorder="1" applyAlignment="1">
      <alignment horizontal="left" vertical="center"/>
    </xf>
    <xf numFmtId="0" fontId="0" fillId="0" borderId="0" xfId="0" applyAlignment="1">
      <alignment horizontal="left" vertical="center" wrapText="1"/>
    </xf>
    <xf numFmtId="167" fontId="0" fillId="0" borderId="6" xfId="0" applyNumberFormat="1" applyBorder="1" applyAlignment="1" applyProtection="1">
      <alignment horizontal="left"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32" fillId="0" borderId="0" xfId="0" applyFont="1" applyAlignment="1">
      <alignment horizontal="left" vertical="center"/>
    </xf>
    <xf numFmtId="0" fontId="36"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34" fillId="6" borderId="0" xfId="0" applyFont="1" applyFill="1" applyAlignment="1">
      <alignment horizontal="center"/>
    </xf>
    <xf numFmtId="0" fontId="32" fillId="0" borderId="0" xfId="0" applyFont="1"/>
    <xf numFmtId="0" fontId="11" fillId="6" borderId="0" xfId="0" applyFont="1" applyFill="1" applyAlignment="1">
      <alignment horizontal="center" wrapText="1"/>
    </xf>
    <xf numFmtId="164" fontId="0" fillId="0" borderId="0" xfId="1" applyNumberFormat="1" applyFont="1" applyFill="1" applyBorder="1" applyAlignment="1" applyProtection="1">
      <alignment horizontal="left" vertical="top"/>
      <protection locked="0"/>
    </xf>
    <xf numFmtId="164" fontId="0" fillId="0" borderId="0" xfId="1" applyNumberFormat="1" applyFont="1" applyFill="1" applyBorder="1" applyAlignment="1" applyProtection="1">
      <alignment horizontal="left" vertical="top" wrapText="1"/>
      <protection locked="0"/>
    </xf>
    <xf numFmtId="164" fontId="0" fillId="6" borderId="0" xfId="0" applyNumberFormat="1" applyFill="1"/>
    <xf numFmtId="0" fontId="0" fillId="0" borderId="15" xfId="0" applyBorder="1" applyAlignment="1" applyProtection="1">
      <alignment horizontal="left" vertical="top"/>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16" borderId="17" xfId="0" applyFill="1" applyBorder="1"/>
    <xf numFmtId="0" fontId="0" fillId="7" borderId="17" xfId="0" applyFill="1" applyBorder="1"/>
    <xf numFmtId="0" fontId="5" fillId="17" borderId="19" xfId="0" applyFont="1" applyFill="1" applyBorder="1" applyAlignment="1">
      <alignment vertical="center"/>
    </xf>
    <xf numFmtId="0" fontId="5" fillId="17" borderId="18" xfId="0" applyFont="1" applyFill="1" applyBorder="1" applyAlignment="1">
      <alignment vertical="center"/>
    </xf>
    <xf numFmtId="0" fontId="5" fillId="17" borderId="20" xfId="0" applyFont="1" applyFill="1" applyBorder="1" applyAlignment="1">
      <alignment vertical="center"/>
    </xf>
    <xf numFmtId="0" fontId="0" fillId="16" borderId="17" xfId="0" applyFill="1" applyBorder="1" applyAlignment="1">
      <alignment horizontal="center"/>
    </xf>
    <xf numFmtId="0" fontId="0" fillId="7" borderId="17" xfId="0" applyFill="1" applyBorder="1" applyAlignment="1">
      <alignment horizontal="center"/>
    </xf>
    <xf numFmtId="0" fontId="0" fillId="0" borderId="0" xfId="0" applyAlignment="1">
      <alignment horizontal="center"/>
    </xf>
    <xf numFmtId="1" fontId="0" fillId="0" borderId="0" xfId="0" applyNumberFormat="1" applyAlignment="1" applyProtection="1">
      <alignment horizontal="center" vertical="top" wrapText="1"/>
      <protection locked="0"/>
    </xf>
    <xf numFmtId="0" fontId="9" fillId="0" borderId="0" xfId="0" applyFont="1" applyAlignment="1">
      <alignment vertical="center"/>
    </xf>
    <xf numFmtId="0" fontId="45" fillId="0" borderId="0" xfId="0" applyFont="1" applyAlignment="1">
      <alignment horizontal="right"/>
    </xf>
    <xf numFmtId="0" fontId="45" fillId="0" borderId="0" xfId="0" applyFont="1"/>
    <xf numFmtId="10" fontId="45" fillId="0" borderId="0" xfId="2" applyNumberFormat="1" applyFont="1" applyAlignment="1">
      <alignment horizontal="right"/>
    </xf>
    <xf numFmtId="0" fontId="45" fillId="0" borderId="0" xfId="0" applyFont="1" applyAlignment="1">
      <alignment vertical="top"/>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1" xfId="0" applyBorder="1"/>
    <xf numFmtId="0" fontId="0" fillId="0" borderId="22" xfId="0" applyBorder="1"/>
    <xf numFmtId="0" fontId="16" fillId="0" borderId="0" xfId="0" applyFont="1" applyAlignment="1">
      <alignment vertical="center" wrapText="1"/>
    </xf>
    <xf numFmtId="0" fontId="2" fillId="0" borderId="21" xfId="0" applyFont="1" applyBorder="1" applyAlignment="1">
      <alignment wrapText="1"/>
    </xf>
    <xf numFmtId="0" fontId="2" fillId="0" borderId="22" xfId="0" applyFont="1" applyBorder="1" applyAlignment="1">
      <alignment wrapText="1"/>
    </xf>
    <xf numFmtId="0" fontId="0" fillId="0" borderId="21" xfId="0" applyBorder="1" applyAlignment="1" applyProtection="1">
      <alignment vertical="top"/>
      <protection locked="0"/>
    </xf>
    <xf numFmtId="164" fontId="23" fillId="0" borderId="22" xfId="1" applyNumberFormat="1" applyFont="1" applyFill="1" applyBorder="1" applyAlignment="1" applyProtection="1">
      <alignment vertical="top"/>
      <protection locked="0"/>
    </xf>
    <xf numFmtId="164" fontId="23" fillId="0" borderId="22" xfId="0" applyNumberFormat="1" applyFont="1" applyBorder="1" applyAlignment="1" applyProtection="1">
      <alignment vertical="top"/>
      <protection locked="0"/>
    </xf>
    <xf numFmtId="164" fontId="0" fillId="6" borderId="0" xfId="1" applyNumberFormat="1" applyFont="1" applyFill="1" applyBorder="1"/>
    <xf numFmtId="0" fontId="0" fillId="0" borderId="23" xfId="0" applyBorder="1" applyAlignment="1">
      <alignment horizontal="center" vertical="center"/>
    </xf>
    <xf numFmtId="0" fontId="2" fillId="0" borderId="0" xfId="0" applyFont="1" applyAlignment="1">
      <alignment horizontal="center" vertical="top" wrapText="1"/>
    </xf>
    <xf numFmtId="0" fontId="0" fillId="0" borderId="24" xfId="0" applyBorder="1"/>
    <xf numFmtId="0" fontId="2" fillId="0" borderId="24" xfId="0" applyFont="1" applyBorder="1" applyAlignment="1">
      <alignment horizontal="center" vertical="top" wrapText="1"/>
    </xf>
    <xf numFmtId="164" fontId="0" fillId="0" borderId="24" xfId="0" applyNumberFormat="1" applyBorder="1" applyAlignment="1" applyProtection="1">
      <alignment horizontal="left" vertical="top"/>
      <protection locked="0"/>
    </xf>
    <xf numFmtId="0" fontId="0" fillId="0" borderId="25" xfId="0" applyBorder="1"/>
    <xf numFmtId="164" fontId="0" fillId="0" borderId="25" xfId="1" applyNumberFormat="1" applyFont="1" applyBorder="1"/>
    <xf numFmtId="0" fontId="0" fillId="0" borderId="25" xfId="0" applyBorder="1" applyAlignment="1">
      <alignment horizontal="right"/>
    </xf>
    <xf numFmtId="164" fontId="0" fillId="0" borderId="27" xfId="1" applyNumberFormat="1" applyFont="1" applyBorder="1"/>
    <xf numFmtId="164" fontId="0" fillId="6" borderId="27" xfId="1" applyNumberFormat="1" applyFont="1" applyFill="1" applyBorder="1"/>
    <xf numFmtId="0" fontId="0" fillId="0" borderId="26" xfId="0" applyBorder="1"/>
    <xf numFmtId="164" fontId="0" fillId="6" borderId="26" xfId="0" applyNumberFormat="1" applyFill="1" applyBorder="1"/>
    <xf numFmtId="0" fontId="0" fillId="0" borderId="27" xfId="0" applyBorder="1"/>
    <xf numFmtId="164" fontId="0" fillId="0" borderId="26" xfId="1" applyNumberFormat="1" applyFont="1" applyBorder="1"/>
    <xf numFmtId="164" fontId="0" fillId="0" borderId="30" xfId="1" applyNumberFormat="1" applyFont="1" applyFill="1" applyBorder="1" applyAlignment="1" applyProtection="1">
      <alignment vertical="top" wrapText="1"/>
      <protection locked="0"/>
    </xf>
    <xf numFmtId="164" fontId="0" fillId="0" borderId="30" xfId="1" applyNumberFormat="1" applyFont="1" applyBorder="1" applyAlignment="1" applyProtection="1">
      <alignment vertical="top" wrapText="1"/>
      <protection locked="0"/>
    </xf>
    <xf numFmtId="9" fontId="0" fillId="0" borderId="0" xfId="2" applyFont="1" applyFill="1" applyBorder="1" applyAlignment="1" applyProtection="1">
      <alignment horizontal="center" vertical="top" wrapText="1"/>
      <protection locked="0"/>
    </xf>
    <xf numFmtId="164" fontId="0" fillId="0" borderId="28" xfId="1" applyNumberFormat="1" applyFont="1" applyFill="1" applyBorder="1" applyAlignment="1" applyProtection="1">
      <alignment horizontal="left" vertical="top" wrapText="1"/>
      <protection locked="0"/>
    </xf>
    <xf numFmtId="164" fontId="0" fillId="0" borderId="29" xfId="1" applyNumberFormat="1"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164" fontId="0" fillId="0" borderId="29" xfId="1" applyNumberFormat="1" applyFont="1" applyFill="1" applyBorder="1" applyAlignment="1" applyProtection="1">
      <alignment horizontal="left" vertical="top" wrapText="1"/>
      <protection locked="0"/>
    </xf>
    <xf numFmtId="164" fontId="0" fillId="0" borderId="0" xfId="1" applyNumberFormat="1" applyFont="1" applyBorder="1" applyAlignment="1" applyProtection="1">
      <alignment horizontal="left" vertical="top" wrapText="1"/>
      <protection locked="0"/>
    </xf>
    <xf numFmtId="0" fontId="0" fillId="0" borderId="32" xfId="0" applyBorder="1"/>
    <xf numFmtId="0" fontId="27" fillId="0" borderId="32" xfId="0" applyFont="1" applyBorder="1" applyAlignment="1">
      <alignment horizontal="center" vertical="center" wrapText="1"/>
    </xf>
    <xf numFmtId="0" fontId="0" fillId="0" borderId="33" xfId="0" applyBorder="1"/>
    <xf numFmtId="0" fontId="27" fillId="0" borderId="33" xfId="0" applyFont="1" applyBorder="1" applyAlignment="1">
      <alignment horizontal="center" vertical="center" wrapText="1"/>
    </xf>
    <xf numFmtId="0" fontId="14" fillId="0" borderId="0" xfId="2" applyNumberFormat="1" applyFont="1" applyBorder="1" applyAlignment="1">
      <alignment horizontal="center"/>
    </xf>
    <xf numFmtId="10" fontId="3" fillId="0" borderId="36" xfId="2" applyNumberFormat="1" applyFont="1" applyBorder="1" applyAlignment="1">
      <alignment horizontal="center"/>
    </xf>
    <xf numFmtId="10" fontId="3" fillId="0" borderId="37" xfId="2" applyNumberFormat="1" applyFont="1" applyBorder="1" applyAlignment="1">
      <alignment horizontal="center"/>
    </xf>
    <xf numFmtId="0" fontId="3" fillId="0" borderId="34" xfId="2" applyNumberFormat="1" applyFont="1" applyBorder="1" applyAlignment="1">
      <alignment horizontal="center"/>
    </xf>
    <xf numFmtId="0" fontId="3" fillId="0" borderId="34" xfId="0" applyFont="1" applyBorder="1" applyAlignment="1">
      <alignment horizontal="right"/>
    </xf>
    <xf numFmtId="0" fontId="3" fillId="0" borderId="37" xfId="0" applyFont="1" applyBorder="1"/>
    <xf numFmtId="0" fontId="3" fillId="0" borderId="35" xfId="0" applyFont="1" applyBorder="1" applyAlignment="1">
      <alignment horizontal="right"/>
    </xf>
    <xf numFmtId="9" fontId="3" fillId="0" borderId="34" xfId="2" applyFont="1" applyBorder="1" applyAlignment="1">
      <alignment horizontal="center"/>
    </xf>
    <xf numFmtId="164" fontId="3" fillId="0" borderId="34" xfId="1" applyNumberFormat="1" applyFont="1" applyBorder="1" applyAlignment="1">
      <alignment horizontal="center"/>
    </xf>
    <xf numFmtId="165" fontId="0" fillId="0" borderId="0" xfId="1" applyNumberFormat="1" applyFont="1" applyFill="1" applyAlignment="1" applyProtection="1">
      <alignment vertical="top" wrapText="1"/>
      <protection locked="0"/>
    </xf>
    <xf numFmtId="165" fontId="0" fillId="0" borderId="0" xfId="0" applyNumberFormat="1" applyAlignment="1" applyProtection="1">
      <alignment vertical="top" wrapText="1"/>
      <protection locked="0"/>
    </xf>
    <xf numFmtId="165" fontId="0" fillId="0" borderId="0" xfId="1" applyNumberFormat="1" applyFont="1" applyFill="1" applyBorder="1" applyAlignment="1" applyProtection="1">
      <alignment horizontal="left" vertical="top"/>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164" fontId="0" fillId="0" borderId="39" xfId="1" applyNumberFormat="1" applyFont="1" applyFill="1" applyBorder="1" applyAlignment="1" applyProtection="1">
      <alignment horizontal="left" vertical="top"/>
      <protection locked="0"/>
    </xf>
    <xf numFmtId="164" fontId="0" fillId="0" borderId="41" xfId="1" applyNumberFormat="1" applyFont="1" applyFill="1" applyBorder="1" applyAlignment="1" applyProtection="1">
      <alignment horizontal="left" vertical="top"/>
      <protection locked="0"/>
    </xf>
    <xf numFmtId="164" fontId="0" fillId="0" borderId="41" xfId="0" applyNumberFormat="1" applyBorder="1" applyAlignment="1" applyProtection="1">
      <alignment horizontal="left" vertical="top"/>
      <protection locked="0"/>
    </xf>
    <xf numFmtId="165" fontId="0" fillId="0" borderId="0" xfId="1" applyNumberFormat="1" applyFont="1" applyFill="1" applyBorder="1" applyAlignment="1" applyProtection="1">
      <alignment horizontal="left" vertical="top" wrapText="1"/>
      <protection locked="0"/>
    </xf>
    <xf numFmtId="165" fontId="0" fillId="0" borderId="0" xfId="0" applyNumberFormat="1" applyAlignment="1" applyProtection="1">
      <alignment horizontal="left" vertical="top" wrapText="1"/>
      <protection locked="0"/>
    </xf>
    <xf numFmtId="164" fontId="0" fillId="0" borderId="40" xfId="1" applyNumberFormat="1" applyFont="1" applyFill="1" applyBorder="1" applyAlignment="1" applyProtection="1">
      <alignment horizontal="center" vertical="top"/>
      <protection locked="0"/>
    </xf>
    <xf numFmtId="164" fontId="0" fillId="0" borderId="40" xfId="0" applyNumberFormat="1" applyBorder="1" applyAlignment="1" applyProtection="1">
      <alignment horizontal="center" vertical="top"/>
      <protection locked="0"/>
    </xf>
    <xf numFmtId="0" fontId="0" fillId="6" borderId="0" xfId="1" applyNumberFormat="1" applyFont="1" applyFill="1"/>
    <xf numFmtId="164" fontId="0" fillId="6" borderId="0" xfId="1" applyNumberFormat="1" applyFont="1" applyFill="1"/>
    <xf numFmtId="164" fontId="0" fillId="0" borderId="33" xfId="1" applyNumberFormat="1" applyFont="1" applyFill="1" applyBorder="1" applyAlignment="1" applyProtection="1">
      <alignment horizontal="left" vertical="top" wrapText="1"/>
      <protection locked="0"/>
    </xf>
    <xf numFmtId="164" fontId="0" fillId="0" borderId="33" xfId="0" applyNumberFormat="1"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47" xfId="0" applyBorder="1"/>
    <xf numFmtId="0" fontId="27" fillId="0" borderId="47" xfId="0" applyFont="1" applyBorder="1" applyAlignment="1">
      <alignment horizontal="right" wrapText="1"/>
    </xf>
    <xf numFmtId="164" fontId="45" fillId="0" borderId="47" xfId="1" applyNumberFormat="1" applyFont="1" applyBorder="1" applyAlignment="1" applyProtection="1">
      <alignment horizontal="right" vertical="top" wrapText="1"/>
      <protection locked="0"/>
    </xf>
    <xf numFmtId="164" fontId="45" fillId="0" borderId="47" xfId="0" applyNumberFormat="1" applyFont="1" applyBorder="1" applyAlignment="1" applyProtection="1">
      <alignment horizontal="right" vertical="top" wrapText="1"/>
      <protection locked="0"/>
    </xf>
    <xf numFmtId="0" fontId="0" fillId="0" borderId="48" xfId="0" applyBorder="1"/>
    <xf numFmtId="0" fontId="27" fillId="0" borderId="48" xfId="0" applyFont="1" applyBorder="1" applyAlignment="1">
      <alignment horizontal="center" wrapText="1"/>
    </xf>
    <xf numFmtId="0" fontId="45" fillId="0" borderId="48" xfId="0" applyFont="1" applyBorder="1" applyAlignment="1" applyProtection="1">
      <alignment horizontal="center" vertical="center" wrapText="1"/>
      <protection locked="0"/>
    </xf>
    <xf numFmtId="0" fontId="7" fillId="0" borderId="0" xfId="0" applyFont="1" applyAlignment="1">
      <alignment horizontal="center" vertical="center"/>
    </xf>
    <xf numFmtId="0" fontId="0" fillId="4" borderId="49" xfId="0" applyFill="1" applyBorder="1"/>
    <xf numFmtId="0" fontId="7" fillId="4" borderId="49" xfId="0" applyFont="1" applyFill="1" applyBorder="1"/>
    <xf numFmtId="0" fontId="2" fillId="4" borderId="49" xfId="0" applyFont="1" applyFill="1" applyBorder="1"/>
    <xf numFmtId="0" fontId="0" fillId="4" borderId="50" xfId="0" applyFill="1" applyBorder="1"/>
    <xf numFmtId="0" fontId="7" fillId="4" borderId="50" xfId="0" applyFont="1" applyFill="1" applyBorder="1"/>
    <xf numFmtId="0" fontId="2" fillId="4" borderId="50" xfId="0" applyFont="1" applyFill="1" applyBorder="1"/>
    <xf numFmtId="10" fontId="0" fillId="0" borderId="0" xfId="1" applyNumberFormat="1" applyFont="1" applyBorder="1" applyAlignment="1" applyProtection="1">
      <alignment horizontal="center" vertical="center" wrapText="1"/>
      <protection locked="0"/>
    </xf>
    <xf numFmtId="10" fontId="0" fillId="0" borderId="0" xfId="1" applyNumberFormat="1" applyFont="1" applyFill="1" applyBorder="1" applyAlignment="1" applyProtection="1">
      <alignment horizontal="center" vertical="center" wrapText="1"/>
      <protection locked="0"/>
    </xf>
    <xf numFmtId="10" fontId="0" fillId="0" borderId="0" xfId="1" applyNumberFormat="1" applyFont="1" applyFill="1" applyAlignment="1" applyProtection="1">
      <alignment horizontal="center" vertical="center" wrapText="1"/>
      <protection locked="0"/>
    </xf>
    <xf numFmtId="164" fontId="0" fillId="0" borderId="0" xfId="1" applyNumberFormat="1" applyFont="1" applyAlignment="1">
      <alignment vertical="center"/>
    </xf>
    <xf numFmtId="10" fontId="27" fillId="0" borderId="0" xfId="2" applyNumberFormat="1" applyFont="1" applyAlignment="1">
      <alignment horizontal="center" vertical="center" wrapText="1"/>
    </xf>
    <xf numFmtId="10" fontId="0" fillId="0" borderId="0" xfId="2" applyNumberFormat="1" applyFont="1" applyFill="1" applyBorder="1" applyAlignment="1">
      <alignment vertical="top" wrapText="1"/>
    </xf>
    <xf numFmtId="10" fontId="3" fillId="0" borderId="35" xfId="2" applyNumberFormat="1" applyFont="1" applyBorder="1" applyAlignment="1">
      <alignment horizontal="right"/>
    </xf>
    <xf numFmtId="0" fontId="34" fillId="6" borderId="0" xfId="0" applyFont="1" applyFill="1"/>
    <xf numFmtId="164" fontId="0" fillId="0" borderId="60" xfId="1" applyNumberFormat="1" applyFont="1" applyFill="1" applyBorder="1" applyAlignment="1" applyProtection="1">
      <alignment horizontal="left" vertical="top" wrapText="1"/>
      <protection locked="0"/>
    </xf>
    <xf numFmtId="164" fontId="0" fillId="0" borderId="60" xfId="0" applyNumberFormat="1" applyBorder="1" applyAlignment="1" applyProtection="1">
      <alignment horizontal="left" vertical="top" wrapText="1"/>
      <protection locked="0"/>
    </xf>
    <xf numFmtId="0" fontId="0" fillId="0" borderId="57" xfId="0" applyBorder="1" applyAlignment="1">
      <alignment horizontal="right"/>
    </xf>
    <xf numFmtId="0" fontId="0" fillId="0" borderId="61" xfId="0" applyBorder="1"/>
    <xf numFmtId="0" fontId="7" fillId="0" borderId="62" xfId="0" applyFont="1" applyBorder="1"/>
    <xf numFmtId="0" fontId="7" fillId="0" borderId="61" xfId="0" applyFont="1" applyBorder="1"/>
    <xf numFmtId="164" fontId="0" fillId="0" borderId="62" xfId="1" applyNumberFormat="1" applyFont="1" applyBorder="1"/>
    <xf numFmtId="164" fontId="0" fillId="0" borderId="61" xfId="1" applyNumberFormat="1" applyFont="1" applyBorder="1"/>
    <xf numFmtId="0" fontId="0" fillId="10" borderId="59" xfId="0" applyFill="1" applyBorder="1"/>
    <xf numFmtId="0" fontId="0" fillId="10" borderId="60" xfId="0" applyFill="1" applyBorder="1"/>
    <xf numFmtId="0" fontId="0" fillId="0" borderId="60" xfId="0" applyBorder="1" applyAlignment="1" applyProtection="1">
      <alignment horizontal="center" vertical="center" wrapText="1"/>
      <protection locked="0"/>
    </xf>
    <xf numFmtId="164" fontId="0" fillId="0" borderId="59" xfId="1" applyNumberFormat="1" applyFont="1" applyBorder="1" applyAlignment="1" applyProtection="1">
      <alignment horizontal="center" vertical="center" wrapText="1"/>
      <protection locked="0"/>
    </xf>
    <xf numFmtId="164" fontId="0" fillId="0" borderId="0" xfId="1" applyNumberFormat="1" applyFont="1" applyBorder="1" applyAlignment="1" applyProtection="1">
      <alignment horizontal="center" vertical="center" wrapText="1"/>
      <protection locked="0"/>
    </xf>
    <xf numFmtId="164" fontId="0" fillId="0" borderId="59" xfId="1" applyNumberFormat="1" applyFont="1" applyBorder="1" applyAlignment="1" applyProtection="1">
      <alignment horizontal="left" vertical="top" wrapText="1"/>
      <protection locked="0"/>
    </xf>
    <xf numFmtId="164" fontId="0" fillId="0" borderId="64" xfId="1" applyNumberFormat="1" applyFon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3" fillId="0" borderId="35" xfId="0" applyFont="1" applyBorder="1"/>
    <xf numFmtId="0" fontId="0" fillId="7" borderId="0" xfId="0" applyFill="1"/>
    <xf numFmtId="164" fontId="0" fillId="7" borderId="0" xfId="1" applyNumberFormat="1" applyFont="1" applyFill="1"/>
    <xf numFmtId="10" fontId="0" fillId="7" borderId="0" xfId="2" applyNumberFormat="1" applyFont="1" applyFill="1"/>
    <xf numFmtId="0" fontId="9" fillId="20" borderId="0" xfId="0" applyFont="1" applyFill="1" applyAlignment="1">
      <alignment horizontal="right"/>
    </xf>
    <xf numFmtId="0" fontId="7" fillId="7" borderId="0" xfId="0" applyFont="1" applyFill="1"/>
    <xf numFmtId="43" fontId="7" fillId="7" borderId="0" xfId="1" applyFont="1" applyFill="1"/>
    <xf numFmtId="0" fontId="7" fillId="7" borderId="0" xfId="0" applyFont="1" applyFill="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2" fillId="0" borderId="75" xfId="0" applyFont="1" applyBorder="1" applyAlignment="1">
      <alignment wrapText="1"/>
    </xf>
    <xf numFmtId="0" fontId="2" fillId="0" borderId="76" xfId="0" applyFont="1" applyBorder="1" applyAlignment="1">
      <alignment wrapText="1"/>
    </xf>
    <xf numFmtId="0" fontId="0" fillId="0" borderId="75" xfId="0" applyBorder="1" applyAlignment="1" applyProtection="1">
      <alignment vertical="top"/>
      <protection locked="0"/>
    </xf>
    <xf numFmtId="164" fontId="23" fillId="0" borderId="76" xfId="1" applyNumberFormat="1" applyFont="1" applyFill="1" applyBorder="1" applyAlignment="1" applyProtection="1">
      <alignment vertical="top"/>
      <protection locked="0"/>
    </xf>
    <xf numFmtId="164" fontId="23" fillId="0" borderId="76" xfId="0" applyNumberFormat="1" applyFont="1" applyBorder="1" applyAlignment="1" applyProtection="1">
      <alignment vertical="top"/>
      <protection locked="0"/>
    </xf>
    <xf numFmtId="1" fontId="0" fillId="0" borderId="0" xfId="0" applyNumberFormat="1" applyAlignment="1" applyProtection="1">
      <alignment horizontal="center" vertical="top"/>
      <protection locked="0"/>
    </xf>
    <xf numFmtId="0" fontId="2" fillId="0" borderId="75" xfId="0" applyFont="1" applyBorder="1" applyAlignment="1">
      <alignment horizontal="center" vertical="top" wrapText="1"/>
    </xf>
    <xf numFmtId="0" fontId="2" fillId="0" borderId="76" xfId="0" applyFont="1" applyBorder="1" applyAlignment="1">
      <alignment horizontal="center" vertical="top" wrapText="1"/>
    </xf>
    <xf numFmtId="0" fontId="0" fillId="0" borderId="75" xfId="0" applyBorder="1" applyAlignment="1" applyProtection="1">
      <alignment horizontal="left" vertical="top" wrapText="1"/>
      <protection locked="0"/>
    </xf>
    <xf numFmtId="164" fontId="0" fillId="0" borderId="0" xfId="0" applyNumberFormat="1" applyAlignment="1" applyProtection="1">
      <alignment horizontal="center" vertical="top"/>
      <protection locked="0"/>
    </xf>
    <xf numFmtId="164" fontId="0" fillId="0" borderId="76" xfId="0" applyNumberFormat="1" applyBorder="1" applyAlignment="1" applyProtection="1">
      <alignment horizontal="left" vertical="top"/>
      <protection locked="0"/>
    </xf>
    <xf numFmtId="164" fontId="0" fillId="0" borderId="75" xfId="1" applyNumberFormat="1" applyFont="1" applyFill="1" applyBorder="1" applyAlignment="1" applyProtection="1">
      <alignment vertical="top" wrapText="1"/>
      <protection locked="0"/>
    </xf>
    <xf numFmtId="164" fontId="0" fillId="0" borderId="83" xfId="1" applyNumberFormat="1" applyFont="1" applyFill="1" applyBorder="1" applyAlignment="1" applyProtection="1">
      <alignment vertical="top" wrapText="1"/>
      <protection locked="0"/>
    </xf>
    <xf numFmtId="164" fontId="0" fillId="0" borderId="75" xfId="1" applyNumberFormat="1" applyFont="1" applyBorder="1" applyAlignment="1" applyProtection="1">
      <alignment vertical="top" wrapText="1"/>
      <protection locked="0"/>
    </xf>
    <xf numFmtId="164" fontId="0" fillId="0" borderId="83" xfId="1" applyNumberFormat="1" applyFont="1" applyBorder="1" applyAlignment="1" applyProtection="1">
      <alignment vertical="top" wrapText="1"/>
      <protection locked="0"/>
    </xf>
    <xf numFmtId="164" fontId="0" fillId="0" borderId="77" xfId="1" applyNumberFormat="1" applyFont="1" applyBorder="1" applyAlignment="1" applyProtection="1">
      <alignment vertical="top" wrapText="1"/>
      <protection locked="0"/>
    </xf>
    <xf numFmtId="164" fontId="0" fillId="0" borderId="84" xfId="1" applyNumberFormat="1" applyFont="1" applyBorder="1" applyAlignment="1" applyProtection="1">
      <alignment vertical="top" wrapText="1"/>
      <protection locked="0"/>
    </xf>
    <xf numFmtId="164" fontId="0" fillId="0" borderId="85" xfId="1" applyNumberFormat="1" applyFont="1" applyBorder="1" applyAlignment="1" applyProtection="1">
      <alignment vertical="top" wrapText="1"/>
      <protection locked="0"/>
    </xf>
    <xf numFmtId="164" fontId="0" fillId="0" borderId="75" xfId="1" applyNumberFormat="1" applyFont="1" applyBorder="1" applyAlignment="1" applyProtection="1">
      <alignment horizontal="left" vertical="top" wrapText="1"/>
      <protection locked="0"/>
    </xf>
    <xf numFmtId="164" fontId="0" fillId="0" borderId="76" xfId="1" applyNumberFormat="1" applyFont="1" applyFill="1" applyBorder="1" applyAlignment="1" applyProtection="1">
      <alignment horizontal="left" vertical="top" wrapText="1"/>
      <protection locked="0"/>
    </xf>
    <xf numFmtId="164" fontId="0" fillId="0" borderId="75" xfId="1" applyNumberFormat="1" applyFont="1" applyFill="1" applyBorder="1" applyAlignment="1" applyProtection="1">
      <alignment horizontal="left" vertical="top" wrapText="1"/>
      <protection locked="0"/>
    </xf>
    <xf numFmtId="164" fontId="0" fillId="0" borderId="77" xfId="1" applyNumberFormat="1" applyFont="1" applyFill="1" applyBorder="1" applyAlignment="1" applyProtection="1">
      <alignment horizontal="left" vertical="top" wrapText="1"/>
      <protection locked="0"/>
    </xf>
    <xf numFmtId="10" fontId="0" fillId="0" borderId="78" xfId="1" applyNumberFormat="1" applyFont="1" applyFill="1" applyBorder="1" applyAlignment="1" applyProtection="1">
      <alignment horizontal="center" vertical="center" wrapText="1"/>
      <protection locked="0"/>
    </xf>
    <xf numFmtId="164" fontId="0" fillId="0" borderId="86" xfId="1" applyNumberFormat="1" applyFont="1" applyFill="1" applyBorder="1" applyAlignment="1" applyProtection="1">
      <alignment horizontal="left" vertical="top" wrapText="1"/>
      <protection locked="0"/>
    </xf>
    <xf numFmtId="0" fontId="27" fillId="0" borderId="75" xfId="0" applyFont="1" applyBorder="1" applyAlignment="1">
      <alignment horizontal="center" wrapText="1"/>
    </xf>
    <xf numFmtId="0" fontId="27" fillId="0" borderId="76" xfId="0" applyFont="1" applyBorder="1" applyAlignment="1">
      <alignment horizontal="right" wrapText="1"/>
    </xf>
    <xf numFmtId="0" fontId="45" fillId="0" borderId="75" xfId="0" applyFont="1" applyBorder="1" applyAlignment="1" applyProtection="1">
      <alignment horizontal="center" vertical="center" wrapText="1"/>
      <protection locked="0"/>
    </xf>
    <xf numFmtId="164" fontId="45" fillId="0" borderId="76" xfId="1" applyNumberFormat="1" applyFont="1" applyBorder="1" applyAlignment="1" applyProtection="1">
      <alignment horizontal="right" vertical="top" wrapText="1"/>
      <protection locked="0"/>
    </xf>
    <xf numFmtId="164" fontId="45" fillId="0" borderId="76" xfId="0" applyNumberFormat="1" applyFont="1" applyBorder="1" applyAlignment="1" applyProtection="1">
      <alignment horizontal="right" vertical="top" wrapText="1"/>
      <protection locked="0"/>
    </xf>
    <xf numFmtId="0" fontId="45" fillId="0" borderId="77" xfId="0" applyFont="1" applyBorder="1" applyAlignment="1" applyProtection="1">
      <alignment horizontal="center" vertical="center" wrapText="1"/>
      <protection locked="0"/>
    </xf>
    <xf numFmtId="164" fontId="45" fillId="0" borderId="87" xfId="0" applyNumberFormat="1" applyFont="1" applyBorder="1" applyAlignment="1" applyProtection="1">
      <alignment horizontal="right" vertical="top" wrapText="1"/>
      <protection locked="0"/>
    </xf>
    <xf numFmtId="0" fontId="45" fillId="0" borderId="88" xfId="0" applyFont="1" applyBorder="1" applyAlignment="1" applyProtection="1">
      <alignment horizontal="center" vertical="center" wrapText="1"/>
      <protection locked="0"/>
    </xf>
    <xf numFmtId="164" fontId="45" fillId="0" borderId="79" xfId="0" applyNumberFormat="1" applyFont="1" applyBorder="1" applyAlignment="1" applyProtection="1">
      <alignment horizontal="right" vertical="top" wrapText="1"/>
      <protection locked="0"/>
    </xf>
    <xf numFmtId="164" fontId="0" fillId="0" borderId="76" xfId="0" applyNumberFormat="1" applyBorder="1" applyAlignment="1" applyProtection="1">
      <alignment horizontal="left" vertical="top" wrapText="1"/>
      <protection locked="0"/>
    </xf>
    <xf numFmtId="0" fontId="0" fillId="0" borderId="78" xfId="0" applyBorder="1" applyAlignment="1" applyProtection="1">
      <alignment horizontal="center" vertical="top" wrapText="1"/>
      <protection locked="0"/>
    </xf>
    <xf numFmtId="164" fontId="0" fillId="0" borderId="89" xfId="0" applyNumberFormat="1" applyBorder="1" applyAlignment="1" applyProtection="1">
      <alignment horizontal="left" vertical="top" wrapText="1"/>
      <protection locked="0"/>
    </xf>
    <xf numFmtId="164" fontId="0" fillId="0" borderId="79" xfId="0" applyNumberFormat="1" applyBorder="1" applyAlignment="1" applyProtection="1">
      <alignment horizontal="left" vertical="top" wrapText="1"/>
      <protection locked="0"/>
    </xf>
    <xf numFmtId="164" fontId="0" fillId="0" borderId="91" xfId="1" applyNumberFormat="1" applyFont="1" applyFill="1" applyBorder="1" applyAlignment="1" applyProtection="1">
      <alignment horizontal="center" vertical="top"/>
      <protection locked="0"/>
    </xf>
    <xf numFmtId="164" fontId="0" fillId="0" borderId="92" xfId="1" applyNumberFormat="1" applyFont="1" applyFill="1" applyBorder="1" applyAlignment="1" applyProtection="1">
      <alignment horizontal="center" vertical="top"/>
      <protection locked="0"/>
    </xf>
    <xf numFmtId="164" fontId="0" fillId="0" borderId="91" xfId="0" applyNumberFormat="1" applyBorder="1" applyAlignment="1" applyProtection="1">
      <alignment horizontal="center" vertical="top"/>
      <protection locked="0"/>
    </xf>
    <xf numFmtId="164" fontId="0" fillId="0" borderId="92" xfId="0" applyNumberFormat="1" applyBorder="1" applyAlignment="1" applyProtection="1">
      <alignment horizontal="center" vertical="top"/>
      <protection locked="0"/>
    </xf>
    <xf numFmtId="164" fontId="0" fillId="0" borderId="93" xfId="0" applyNumberFormat="1" applyBorder="1" applyAlignment="1" applyProtection="1">
      <alignment horizontal="center" vertical="top"/>
      <protection locked="0"/>
    </xf>
    <xf numFmtId="164" fontId="0" fillId="0" borderId="94" xfId="0" applyNumberFormat="1" applyBorder="1" applyAlignment="1" applyProtection="1">
      <alignment horizontal="center" vertical="top"/>
      <protection locked="0"/>
    </xf>
    <xf numFmtId="164" fontId="0" fillId="0" borderId="95" xfId="0" applyNumberFormat="1" applyBorder="1" applyAlignment="1" applyProtection="1">
      <alignment horizontal="center" vertical="top"/>
      <protection locked="0"/>
    </xf>
    <xf numFmtId="164" fontId="0" fillId="0" borderId="75" xfId="1" applyNumberFormat="1" applyFont="1"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64" fontId="0" fillId="0" borderId="77" xfId="1" applyNumberFormat="1" applyFont="1" applyBorder="1" applyAlignment="1" applyProtection="1">
      <alignment horizontal="center" vertical="center" wrapText="1"/>
      <protection locked="0"/>
    </xf>
    <xf numFmtId="164" fontId="0" fillId="0" borderId="78" xfId="1" applyNumberFormat="1" applyFont="1"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164" fontId="0" fillId="0" borderId="90" xfId="1" applyNumberFormat="1" applyFont="1" applyBorder="1" applyAlignment="1" applyProtection="1">
      <alignment horizontal="left" vertical="top" wrapText="1"/>
      <protection locked="0"/>
    </xf>
    <xf numFmtId="164" fontId="0" fillId="0" borderId="78" xfId="1" applyNumberFormat="1" applyFont="1" applyBorder="1" applyAlignment="1" applyProtection="1">
      <alignment horizontal="left" vertical="top" wrapText="1"/>
      <protection locked="0"/>
    </xf>
    <xf numFmtId="0" fontId="0" fillId="0" borderId="79" xfId="0" applyBorder="1" applyAlignment="1" applyProtection="1">
      <alignment horizontal="center" vertical="center" wrapText="1"/>
      <protection locked="0"/>
    </xf>
    <xf numFmtId="9" fontId="0" fillId="0" borderId="0" xfId="0" applyNumberFormat="1" applyAlignment="1" applyProtection="1">
      <alignment horizontal="center" vertical="center" wrapText="1"/>
      <protection locked="0"/>
    </xf>
    <xf numFmtId="9" fontId="0" fillId="0" borderId="76" xfId="0" applyNumberFormat="1" applyBorder="1" applyAlignment="1" applyProtection="1">
      <alignment horizontal="center" vertical="center" wrapText="1"/>
      <protection locked="0"/>
    </xf>
    <xf numFmtId="0" fontId="29" fillId="0" borderId="0" xfId="0" applyFont="1"/>
    <xf numFmtId="0" fontId="48" fillId="5" borderId="0" xfId="0" applyFont="1" applyFill="1"/>
    <xf numFmtId="0" fontId="1" fillId="0" borderId="6" xfId="0" applyFont="1" applyBorder="1" applyAlignment="1">
      <alignment horizontal="left" wrapText="1"/>
    </xf>
    <xf numFmtId="0" fontId="8" fillId="0" borderId="0" xfId="0" applyFont="1"/>
    <xf numFmtId="0" fontId="37" fillId="0" borderId="5" xfId="0" applyFont="1" applyBorder="1" applyAlignment="1">
      <alignment horizontal="left" vertical="top" wrapText="1"/>
    </xf>
    <xf numFmtId="0" fontId="38" fillId="0" borderId="6" xfId="0" applyFont="1" applyBorder="1" applyAlignment="1">
      <alignment wrapText="1"/>
    </xf>
    <xf numFmtId="0" fontId="37" fillId="0" borderId="6" xfId="0" applyFont="1" applyBorder="1" applyAlignment="1">
      <alignment horizontal="left" vertical="top" wrapText="1"/>
    </xf>
    <xf numFmtId="0" fontId="37" fillId="0" borderId="5" xfId="0" applyFont="1" applyBorder="1" applyAlignment="1">
      <alignment horizontal="left" vertical="center" wrapText="1"/>
    </xf>
    <xf numFmtId="0" fontId="40" fillId="0" borderId="5" xfId="0" applyFont="1" applyBorder="1" applyAlignment="1">
      <alignment horizontal="left" wrapText="1"/>
    </xf>
    <xf numFmtId="0" fontId="37" fillId="0" borderId="6" xfId="0" applyFont="1" applyBorder="1" applyAlignment="1">
      <alignment horizontal="left" wrapText="1"/>
    </xf>
    <xf numFmtId="0" fontId="37" fillId="0" borderId="6" xfId="0" applyFont="1" applyBorder="1" applyAlignment="1">
      <alignment horizontal="left" vertical="center" wrapText="1"/>
    </xf>
    <xf numFmtId="0" fontId="38" fillId="0" borderId="6" xfId="0" applyFont="1" applyBorder="1" applyAlignment="1">
      <alignment horizontal="left" vertical="center" wrapText="1"/>
    </xf>
    <xf numFmtId="0" fontId="1" fillId="0" borderId="0" xfId="0" applyFont="1" applyAlignment="1">
      <alignment horizontal="left" vertical="top" wrapText="1"/>
    </xf>
    <xf numFmtId="0" fontId="41" fillId="0" borderId="7" xfId="0" applyFont="1" applyBorder="1" applyAlignment="1">
      <alignment horizontal="left" vertical="top" wrapText="1"/>
    </xf>
    <xf numFmtId="0" fontId="37" fillId="0" borderId="8" xfId="0" applyFont="1" applyBorder="1" applyAlignment="1">
      <alignment horizontal="left" vertical="top" wrapText="1"/>
    </xf>
    <xf numFmtId="0" fontId="14" fillId="0" borderId="5" xfId="0" applyFont="1" applyBorder="1" applyAlignment="1">
      <alignment horizontal="left"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4" fillId="0" borderId="5" xfId="0" applyFont="1" applyBorder="1" applyAlignment="1">
      <alignment horizontal="left" vertical="top" wrapText="1"/>
    </xf>
    <xf numFmtId="0" fontId="1" fillId="0" borderId="5" xfId="0" applyFont="1" applyBorder="1" applyAlignment="1">
      <alignment vertical="center" wrapText="1"/>
    </xf>
    <xf numFmtId="0" fontId="37" fillId="0" borderId="6" xfId="0" applyFont="1" applyBorder="1" applyAlignment="1">
      <alignment vertical="center" wrapText="1"/>
    </xf>
    <xf numFmtId="0" fontId="38" fillId="0" borderId="6" xfId="0" applyFont="1" applyBorder="1" applyAlignment="1">
      <alignment vertical="center" wrapText="1"/>
    </xf>
    <xf numFmtId="0" fontId="1" fillId="0" borderId="7" xfId="0" applyFont="1" applyBorder="1" applyAlignment="1">
      <alignment vertical="center" wrapText="1"/>
    </xf>
    <xf numFmtId="0" fontId="12" fillId="0" borderId="8" xfId="0" applyFont="1" applyBorder="1" applyAlignment="1">
      <alignment vertical="center" wrapText="1"/>
    </xf>
    <xf numFmtId="0" fontId="37" fillId="0" borderId="7" xfId="0" applyFont="1" applyBorder="1" applyAlignment="1">
      <alignment vertical="center" wrapText="1"/>
    </xf>
    <xf numFmtId="0" fontId="38" fillId="0" borderId="8" xfId="0" applyFont="1" applyBorder="1" applyAlignment="1">
      <alignment vertical="center" wrapText="1"/>
    </xf>
    <xf numFmtId="0" fontId="13"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center"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8" xfId="0" applyFont="1" applyBorder="1" applyAlignment="1">
      <alignment vertical="center" wrapText="1"/>
    </xf>
    <xf numFmtId="0" fontId="37" fillId="0" borderId="8" xfId="0" applyFont="1" applyBorder="1" applyAlignment="1">
      <alignment horizontal="left" vertical="center" wrapText="1"/>
    </xf>
    <xf numFmtId="0" fontId="33" fillId="0" borderId="0" xfId="0" applyFont="1" applyAlignment="1">
      <alignment horizontal="left" vertical="top" wrapText="1"/>
    </xf>
    <xf numFmtId="0" fontId="29" fillId="5" borderId="0" xfId="0" applyFont="1" applyFill="1"/>
    <xf numFmtId="0" fontId="21" fillId="5" borderId="0" xfId="0" applyFont="1" applyFill="1"/>
    <xf numFmtId="0" fontId="0" fillId="5" borderId="0" xfId="0" applyFill="1"/>
    <xf numFmtId="0" fontId="0" fillId="11" borderId="0" xfId="0" applyFill="1"/>
    <xf numFmtId="0" fontId="1" fillId="0" borderId="0" xfId="0" applyFont="1" applyAlignment="1">
      <alignment horizontal="right" vertical="center" wrapText="1"/>
    </xf>
    <xf numFmtId="0" fontId="7" fillId="9" borderId="3" xfId="0" applyFont="1" applyFill="1" applyBorder="1" applyAlignment="1">
      <alignment horizontal="left" vertical="top"/>
    </xf>
    <xf numFmtId="0" fontId="47" fillId="0" borderId="0" xfId="0" applyFont="1"/>
    <xf numFmtId="0" fontId="7" fillId="9" borderId="5" xfId="0" applyFont="1" applyFill="1" applyBorder="1" applyAlignment="1">
      <alignment horizontal="left" vertical="top"/>
    </xf>
    <xf numFmtId="0" fontId="46" fillId="6" borderId="0" xfId="0" applyFont="1" applyFill="1"/>
    <xf numFmtId="22" fontId="0" fillId="11" borderId="0" xfId="0" applyNumberFormat="1" applyFill="1"/>
    <xf numFmtId="0" fontId="7" fillId="9" borderId="7" xfId="0" applyFont="1" applyFill="1" applyBorder="1" applyAlignment="1">
      <alignment horizontal="left" vertical="top"/>
    </xf>
    <xf numFmtId="0" fontId="7" fillId="7" borderId="15" xfId="0" applyFont="1" applyFill="1" applyBorder="1" applyAlignment="1">
      <alignment horizontal="left" vertical="top"/>
    </xf>
    <xf numFmtId="164" fontId="0" fillId="7" borderId="0" xfId="0" applyNumberFormat="1" applyFill="1"/>
    <xf numFmtId="0" fontId="0" fillId="0" borderId="75"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76" xfId="0" applyBorder="1" applyAlignment="1" applyProtection="1">
      <alignment horizontal="center" vertical="top" wrapText="1"/>
      <protection locked="0"/>
    </xf>
    <xf numFmtId="0" fontId="0" fillId="0" borderId="0" xfId="0" applyAlignment="1">
      <alignment horizontal="center" vertical="top" wrapText="1"/>
    </xf>
    <xf numFmtId="0" fontId="5" fillId="2" borderId="0" xfId="0" applyFont="1" applyFill="1" applyAlignment="1">
      <alignment horizontal="center" vertical="top" wrapText="1"/>
    </xf>
    <xf numFmtId="0" fontId="9" fillId="0" borderId="1" xfId="0" applyFont="1" applyBorder="1"/>
    <xf numFmtId="0" fontId="0" fillId="0" borderId="1" xfId="0" applyBorder="1" applyAlignment="1">
      <alignment vertical="center"/>
    </xf>
    <xf numFmtId="0" fontId="10" fillId="0" borderId="1" xfId="0" applyFont="1" applyBorder="1" applyAlignment="1">
      <alignment vertical="center"/>
    </xf>
    <xf numFmtId="10" fontId="22" fillId="0" borderId="1" xfId="2" applyNumberFormat="1" applyFont="1" applyFill="1" applyBorder="1" applyAlignment="1" applyProtection="1">
      <alignment horizontal="center" vertical="center"/>
    </xf>
    <xf numFmtId="0" fontId="20" fillId="0" borderId="1" xfId="0" applyFont="1" applyBorder="1" applyAlignment="1">
      <alignment vertical="center"/>
    </xf>
    <xf numFmtId="0" fontId="49" fillId="7" borderId="72" xfId="0" applyFont="1" applyFill="1" applyBorder="1" applyAlignment="1">
      <alignment vertical="center"/>
    </xf>
    <xf numFmtId="0" fontId="49" fillId="7" borderId="73" xfId="0" applyFont="1" applyFill="1" applyBorder="1" applyAlignment="1">
      <alignment vertical="center"/>
    </xf>
    <xf numFmtId="0" fontId="49" fillId="7" borderId="74" xfId="0" applyFont="1" applyFill="1" applyBorder="1" applyAlignment="1">
      <alignment vertical="center"/>
    </xf>
    <xf numFmtId="0" fontId="49" fillId="0" borderId="72" xfId="0" applyFont="1" applyBorder="1" applyAlignment="1">
      <alignment vertical="center"/>
    </xf>
    <xf numFmtId="0" fontId="49" fillId="0" borderId="73" xfId="0" applyFont="1" applyBorder="1" applyAlignment="1">
      <alignment vertical="center"/>
    </xf>
    <xf numFmtId="0" fontId="49" fillId="0" borderId="74" xfId="0" applyFont="1" applyBorder="1" applyAlignment="1">
      <alignment vertical="center"/>
    </xf>
    <xf numFmtId="0" fontId="23" fillId="7" borderId="0" xfId="0" applyFont="1" applyFill="1" applyAlignment="1">
      <alignment vertical="top"/>
    </xf>
    <xf numFmtId="0" fontId="5" fillId="2" borderId="0" xfId="0" applyFont="1" applyFill="1"/>
    <xf numFmtId="0" fontId="0" fillId="0" borderId="0" xfId="0" applyAlignment="1">
      <alignment horizontal="center" vertical="top"/>
    </xf>
    <xf numFmtId="0" fontId="0" fillId="4" borderId="0" xfId="0" applyFill="1"/>
    <xf numFmtId="0" fontId="7" fillId="0" borderId="0" xfId="0" applyFont="1" applyAlignment="1">
      <alignment horizontal="right" vertical="center"/>
    </xf>
    <xf numFmtId="0" fontId="0" fillId="0" borderId="31" xfId="0" applyBorder="1" applyAlignment="1">
      <alignment horizontal="right" vertical="center"/>
    </xf>
    <xf numFmtId="0" fontId="0" fillId="0" borderId="31" xfId="0" applyBorder="1" applyAlignment="1">
      <alignment horizontal="center" vertical="center"/>
    </xf>
    <xf numFmtId="0" fontId="0" fillId="0" borderId="31" xfId="0" applyBorder="1" applyAlignment="1">
      <alignment horizontal="center"/>
    </xf>
    <xf numFmtId="164" fontId="0" fillId="0" borderId="31" xfId="0" applyNumberFormat="1" applyBorder="1" applyAlignment="1">
      <alignment vertical="center"/>
    </xf>
    <xf numFmtId="0" fontId="44" fillId="0" borderId="0" xfId="0" applyFont="1" applyAlignment="1">
      <alignment horizontal="center" vertical="center"/>
    </xf>
    <xf numFmtId="0" fontId="21" fillId="0" borderId="71" xfId="0" applyFont="1" applyBorder="1" applyAlignment="1">
      <alignment horizontal="center"/>
    </xf>
    <xf numFmtId="0" fontId="0" fillId="0" borderId="75" xfId="0" applyBorder="1" applyAlignment="1">
      <alignment wrapText="1"/>
    </xf>
    <xf numFmtId="0" fontId="0" fillId="0" borderId="30" xfId="0" applyBorder="1" applyAlignment="1">
      <alignment wrapText="1"/>
    </xf>
    <xf numFmtId="0" fontId="0" fillId="0" borderId="83" xfId="0" applyBorder="1" applyAlignment="1">
      <alignment wrapText="1"/>
    </xf>
    <xf numFmtId="0" fontId="0" fillId="0" borderId="28" xfId="0" applyBorder="1"/>
    <xf numFmtId="0" fontId="0" fillId="0" borderId="30" xfId="0" applyBorder="1"/>
    <xf numFmtId="0" fontId="17" fillId="8" borderId="0" xfId="0" applyFont="1" applyFill="1" applyAlignment="1">
      <alignment vertical="center" wrapText="1"/>
    </xf>
    <xf numFmtId="0" fontId="0" fillId="8" borderId="0" xfId="0" applyFill="1" applyAlignment="1">
      <alignment wrapText="1"/>
    </xf>
    <xf numFmtId="0" fontId="0" fillId="0" borderId="31" xfId="0" applyBorder="1"/>
    <xf numFmtId="164" fontId="0" fillId="0" borderId="31" xfId="0" applyNumberFormat="1" applyBorder="1"/>
    <xf numFmtId="164" fontId="0" fillId="0" borderId="31" xfId="2" applyNumberFormat="1" applyFont="1" applyBorder="1" applyProtection="1"/>
    <xf numFmtId="0" fontId="2" fillId="0" borderId="0" xfId="0" applyFont="1" applyAlignment="1">
      <alignment vertical="top" wrapText="1"/>
    </xf>
    <xf numFmtId="0" fontId="2" fillId="0" borderId="75"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0" fontId="2" fillId="0" borderId="76" xfId="0" applyFont="1" applyBorder="1" applyAlignment="1">
      <alignment vertical="top" wrapText="1"/>
    </xf>
    <xf numFmtId="0" fontId="1" fillId="0" borderId="0" xfId="0" applyFont="1" applyAlignment="1">
      <alignment vertical="top"/>
    </xf>
    <xf numFmtId="0" fontId="0" fillId="0" borderId="29" xfId="0" applyBorder="1"/>
    <xf numFmtId="43" fontId="0" fillId="0" borderId="0" xfId="1" applyFont="1" applyFill="1" applyAlignment="1" applyProtection="1">
      <alignment horizontal="center" vertical="top" wrapText="1"/>
      <protection locked="0"/>
    </xf>
    <xf numFmtId="164" fontId="0" fillId="0" borderId="32" xfId="1" applyNumberFormat="1" applyFont="1" applyFill="1" applyBorder="1" applyAlignment="1" applyProtection="1">
      <alignment vertical="top" wrapText="1"/>
      <protection locked="0"/>
    </xf>
    <xf numFmtId="164" fontId="0" fillId="0" borderId="0" xfId="1" applyNumberFormat="1" applyFont="1" applyFill="1" applyBorder="1" applyAlignment="1" applyProtection="1">
      <alignment vertical="top" wrapText="1"/>
      <protection locked="0"/>
    </xf>
    <xf numFmtId="164" fontId="0" fillId="0" borderId="0" xfId="0" applyNumberFormat="1" applyAlignment="1" applyProtection="1">
      <alignment vertical="top" wrapText="1"/>
      <protection locked="0"/>
    </xf>
    <xf numFmtId="164" fontId="0" fillId="0" borderId="33" xfId="1" applyNumberFormat="1" applyFont="1" applyFill="1" applyBorder="1" applyAlignment="1" applyProtection="1">
      <alignment horizontal="right" vertical="top" wrapText="1"/>
      <protection locked="0"/>
    </xf>
    <xf numFmtId="43" fontId="0" fillId="0" borderId="0" xfId="0" applyNumberFormat="1" applyAlignment="1" applyProtection="1">
      <alignment horizontal="center" vertical="top" wrapText="1"/>
      <protection locked="0"/>
    </xf>
    <xf numFmtId="164" fontId="0" fillId="0" borderId="32" xfId="0" applyNumberFormat="1" applyBorder="1" applyAlignment="1" applyProtection="1">
      <alignment vertical="top" wrapText="1"/>
      <protection locked="0"/>
    </xf>
    <xf numFmtId="164" fontId="0" fillId="0" borderId="33" xfId="0" applyNumberFormat="1" applyBorder="1" applyAlignment="1" applyProtection="1">
      <alignment horizontal="right" vertical="top" wrapText="1"/>
      <protection locked="0"/>
    </xf>
    <xf numFmtId="0" fontId="0" fillId="9" borderId="0" xfId="0" applyFill="1" applyAlignment="1">
      <alignment vertical="top" wrapText="1"/>
    </xf>
    <xf numFmtId="165" fontId="0" fillId="0" borderId="0" xfId="1" applyNumberFormat="1" applyFont="1" applyFill="1" applyAlignment="1" applyProtection="1">
      <alignment vertical="top" wrapText="1"/>
    </xf>
    <xf numFmtId="10" fontId="0" fillId="9" borderId="0" xfId="1" applyNumberFormat="1" applyFont="1" applyFill="1" applyBorder="1" applyAlignment="1" applyProtection="1">
      <alignment horizontal="center" vertical="top" wrapText="1"/>
    </xf>
    <xf numFmtId="10" fontId="0" fillId="9" borderId="0" xfId="2" applyNumberFormat="1" applyFont="1" applyFill="1" applyBorder="1" applyAlignment="1" applyProtection="1">
      <alignment vertical="top" wrapText="1"/>
    </xf>
    <xf numFmtId="10" fontId="0" fillId="9" borderId="0" xfId="2" applyNumberFormat="1" applyFont="1" applyFill="1" applyBorder="1" applyAlignment="1" applyProtection="1">
      <alignment horizontal="center" vertical="top" wrapText="1"/>
    </xf>
    <xf numFmtId="10" fontId="0" fillId="9" borderId="0" xfId="1" applyNumberFormat="1" applyFont="1" applyFill="1" applyBorder="1" applyAlignment="1" applyProtection="1">
      <alignment vertical="top" wrapText="1"/>
    </xf>
    <xf numFmtId="165" fontId="0" fillId="0" borderId="0" xfId="0" applyNumberFormat="1" applyAlignment="1">
      <alignment vertical="top" wrapText="1"/>
    </xf>
    <xf numFmtId="10" fontId="0" fillId="9" borderId="0" xfId="2" applyNumberFormat="1" applyFont="1" applyFill="1" applyAlignment="1" applyProtection="1">
      <alignment vertical="top" wrapText="1"/>
    </xf>
    <xf numFmtId="10" fontId="0" fillId="9" borderId="0" xfId="0" applyNumberFormat="1" applyFill="1" applyAlignment="1">
      <alignment vertical="top" wrapText="1"/>
    </xf>
    <xf numFmtId="164" fontId="0" fillId="0" borderId="0" xfId="1" applyNumberFormat="1" applyFont="1" applyProtection="1"/>
    <xf numFmtId="10" fontId="3" fillId="0" borderId="35" xfId="2" applyNumberFormat="1" applyFont="1" applyBorder="1" applyAlignment="1" applyProtection="1">
      <alignment horizontal="center"/>
    </xf>
    <xf numFmtId="0" fontId="3" fillId="0" borderId="34" xfId="2" applyNumberFormat="1" applyFont="1" applyBorder="1" applyAlignment="1" applyProtection="1">
      <alignment horizontal="center"/>
    </xf>
    <xf numFmtId="164" fontId="3" fillId="0" borderId="34" xfId="1" applyNumberFormat="1" applyFont="1" applyBorder="1" applyAlignment="1" applyProtection="1">
      <alignment horizontal="center"/>
    </xf>
    <xf numFmtId="10" fontId="0" fillId="0" borderId="0" xfId="2" applyNumberFormat="1" applyFont="1" applyProtection="1"/>
    <xf numFmtId="0" fontId="21" fillId="10" borderId="71" xfId="0" applyFont="1" applyFill="1" applyBorder="1" applyAlignment="1">
      <alignment horizontal="center" vertical="center"/>
    </xf>
    <xf numFmtId="0" fontId="7" fillId="10" borderId="71" xfId="0" applyFont="1" applyFill="1" applyBorder="1" applyAlignment="1">
      <alignment horizontal="center" vertical="center"/>
    </xf>
    <xf numFmtId="0" fontId="1" fillId="0" borderId="0" xfId="0" applyFont="1"/>
    <xf numFmtId="0" fontId="1" fillId="0" borderId="96" xfId="0" applyFont="1" applyBorder="1"/>
    <xf numFmtId="0" fontId="1" fillId="0" borderId="38" xfId="0" applyFont="1" applyBorder="1"/>
    <xf numFmtId="0" fontId="1" fillId="0" borderId="97" xfId="0" applyFont="1" applyBorder="1"/>
    <xf numFmtId="164" fontId="0" fillId="0" borderId="96" xfId="1" applyNumberFormat="1" applyFont="1" applyFill="1" applyBorder="1" applyAlignment="1" applyProtection="1">
      <alignment vertical="top" wrapText="1"/>
    </xf>
    <xf numFmtId="164" fontId="0" fillId="0" borderId="38" xfId="1" applyNumberFormat="1" applyFont="1" applyFill="1" applyBorder="1" applyAlignment="1" applyProtection="1">
      <alignment vertical="top" wrapText="1"/>
    </xf>
    <xf numFmtId="164" fontId="0" fillId="0" borderId="97" xfId="1" applyNumberFormat="1" applyFont="1" applyFill="1" applyBorder="1" applyAlignment="1" applyProtection="1">
      <alignment vertical="top" wrapText="1"/>
    </xf>
    <xf numFmtId="164" fontId="0" fillId="0" borderId="96" xfId="0" applyNumberFormat="1" applyBorder="1" applyAlignment="1">
      <alignment vertical="top" wrapText="1"/>
    </xf>
    <xf numFmtId="164" fontId="0" fillId="0" borderId="38" xfId="0" applyNumberFormat="1" applyBorder="1" applyAlignment="1">
      <alignment vertical="top" wrapText="1"/>
    </xf>
    <xf numFmtId="164" fontId="0" fillId="0" borderId="97" xfId="0" applyNumberFormat="1" applyBorder="1" applyAlignment="1">
      <alignment vertical="top" wrapText="1"/>
    </xf>
    <xf numFmtId="164" fontId="0" fillId="0" borderId="98" xfId="0" applyNumberFormat="1" applyBorder="1" applyAlignment="1">
      <alignment vertical="top" wrapText="1"/>
    </xf>
    <xf numFmtId="164" fontId="0" fillId="0" borderId="99" xfId="0" applyNumberFormat="1" applyBorder="1" applyAlignment="1">
      <alignment vertical="top" wrapText="1"/>
    </xf>
    <xf numFmtId="164" fontId="0" fillId="0" borderId="100" xfId="0" applyNumberFormat="1" applyBorder="1" applyAlignment="1">
      <alignment vertical="top" wrapText="1"/>
    </xf>
    <xf numFmtId="0" fontId="0" fillId="0" borderId="38" xfId="0" applyBorder="1"/>
    <xf numFmtId="0" fontId="25" fillId="0" borderId="0" xfId="0" applyFont="1" applyAlignment="1">
      <alignment horizontal="right" vertical="center"/>
    </xf>
    <xf numFmtId="0" fontId="26" fillId="0" borderId="0" xfId="0" applyFont="1" applyAlignment="1">
      <alignment horizontal="right" vertical="center"/>
    </xf>
    <xf numFmtId="0" fontId="2" fillId="10" borderId="2" xfId="0" applyFont="1" applyFill="1" applyBorder="1" applyAlignment="1">
      <alignment vertical="center"/>
    </xf>
    <xf numFmtId="0" fontId="26" fillId="0" borderId="2" xfId="0" applyFont="1" applyBorder="1" applyAlignment="1">
      <alignment horizontal="right" vertical="center"/>
    </xf>
    <xf numFmtId="0" fontId="0" fillId="0" borderId="2" xfId="0" applyBorder="1" applyAlignment="1">
      <alignment horizontal="center" vertical="center"/>
    </xf>
    <xf numFmtId="0" fontId="24" fillId="0" borderId="0" xfId="0" applyFont="1" applyAlignment="1">
      <alignment horizontal="center" vertical="center"/>
    </xf>
    <xf numFmtId="0" fontId="0" fillId="0" borderId="43" xfId="0" applyBorder="1"/>
    <xf numFmtId="0" fontId="0" fillId="0" borderId="45" xfId="0" applyBorder="1"/>
    <xf numFmtId="0" fontId="0" fillId="0" borderId="44" xfId="0" applyBorder="1" applyAlignment="1">
      <alignment horizontal="right"/>
    </xf>
    <xf numFmtId="0" fontId="0" fillId="0" borderId="42" xfId="0" applyBorder="1" applyAlignment="1">
      <alignment horizontal="right"/>
    </xf>
    <xf numFmtId="0" fontId="0" fillId="0" borderId="44" xfId="0" applyBorder="1"/>
    <xf numFmtId="0" fontId="0" fillId="0" borderId="42" xfId="0" applyBorder="1"/>
    <xf numFmtId="164" fontId="0" fillId="0" borderId="42" xfId="1" applyNumberFormat="1" applyFont="1" applyBorder="1" applyAlignment="1" applyProtection="1">
      <alignment horizontal="right"/>
    </xf>
    <xf numFmtId="164" fontId="0" fillId="0" borderId="0" xfId="1" applyNumberFormat="1" applyFont="1" applyBorder="1" applyAlignment="1" applyProtection="1">
      <alignment horizontal="right"/>
    </xf>
    <xf numFmtId="9" fontId="0" fillId="0" borderId="42" xfId="2" applyFont="1" applyBorder="1" applyAlignment="1" applyProtection="1">
      <alignment horizontal="right"/>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41" xfId="0" applyFont="1" applyBorder="1" applyAlignment="1">
      <alignment horizontal="center" vertical="center" wrapText="1"/>
    </xf>
    <xf numFmtId="0" fontId="18" fillId="0" borderId="39" xfId="0" applyFont="1" applyBorder="1" applyAlignment="1">
      <alignment horizontal="center" vertical="center" wrapText="1"/>
    </xf>
    <xf numFmtId="0" fontId="0" fillId="3" borderId="0" xfId="0" applyFill="1"/>
    <xf numFmtId="0" fontId="0" fillId="0" borderId="0" xfId="0" applyAlignment="1">
      <alignment horizontal="right" vertical="center"/>
    </xf>
    <xf numFmtId="0" fontId="0" fillId="0" borderId="41" xfId="0" applyBorder="1"/>
    <xf numFmtId="0" fontId="0" fillId="0" borderId="39" xfId="0" applyBorder="1"/>
    <xf numFmtId="0" fontId="15" fillId="5" borderId="0" xfId="0" applyFont="1" applyFill="1" applyAlignment="1">
      <alignment horizontal="right" vertical="top"/>
    </xf>
    <xf numFmtId="0" fontId="0" fillId="0" borderId="40" xfId="0" applyBorder="1"/>
    <xf numFmtId="10" fontId="3" fillId="0" borderId="46" xfId="2" applyNumberFormat="1" applyFont="1" applyBorder="1" applyAlignment="1" applyProtection="1">
      <alignment horizontal="center"/>
    </xf>
    <xf numFmtId="0" fontId="3" fillId="0" borderId="46" xfId="0" applyFont="1" applyBorder="1" applyAlignment="1">
      <alignment horizontal="right"/>
    </xf>
    <xf numFmtId="0" fontId="47" fillId="0" borderId="0" xfId="0" applyFont="1" applyAlignment="1">
      <alignment wrapText="1"/>
    </xf>
    <xf numFmtId="0" fontId="9" fillId="22" borderId="71" xfId="0" applyFont="1" applyFill="1" applyBorder="1" applyAlignment="1">
      <alignment horizontal="center" vertical="center"/>
    </xf>
    <xf numFmtId="0" fontId="18" fillId="0" borderId="0" xfId="0" applyFont="1" applyAlignment="1">
      <alignment wrapText="1"/>
    </xf>
    <xf numFmtId="0" fontId="37" fillId="0" borderId="0" xfId="0" applyFont="1" applyAlignment="1">
      <alignment wrapText="1"/>
    </xf>
    <xf numFmtId="0" fontId="18" fillId="0" borderId="91" xfId="0" applyFont="1" applyBorder="1" applyAlignment="1">
      <alignment wrapText="1"/>
    </xf>
    <xf numFmtId="0" fontId="18" fillId="0" borderId="40" xfId="0" applyFont="1" applyBorder="1" applyAlignment="1">
      <alignment wrapText="1"/>
    </xf>
    <xf numFmtId="0" fontId="18" fillId="0" borderId="92" xfId="0" applyFont="1" applyBorder="1" applyAlignment="1">
      <alignment wrapText="1"/>
    </xf>
    <xf numFmtId="164" fontId="0" fillId="0" borderId="57" xfId="1" applyNumberFormat="1" applyFont="1" applyBorder="1" applyAlignment="1" applyProtection="1">
      <alignment horizontal="right" vertical="center"/>
      <protection locked="0"/>
    </xf>
    <xf numFmtId="0" fontId="50" fillId="19" borderId="57" xfId="0" applyFont="1" applyFill="1" applyBorder="1"/>
    <xf numFmtId="0" fontId="50" fillId="19" borderId="57" xfId="0" applyFont="1" applyFill="1" applyBorder="1" applyAlignment="1">
      <alignment horizontal="center"/>
    </xf>
    <xf numFmtId="0" fontId="0" fillId="0" borderId="57" xfId="0" applyBorder="1"/>
    <xf numFmtId="0" fontId="0" fillId="10" borderId="57" xfId="0" applyFill="1" applyBorder="1"/>
    <xf numFmtId="10" fontId="0" fillId="10" borderId="57" xfId="1" applyNumberFormat="1" applyFont="1" applyFill="1" applyBorder="1" applyAlignment="1" applyProtection="1">
      <alignment horizontal="right" vertical="center"/>
    </xf>
    <xf numFmtId="0" fontId="15" fillId="5" borderId="0" xfId="0" applyFont="1" applyFill="1" applyAlignment="1">
      <alignment horizontal="left" vertical="top"/>
    </xf>
    <xf numFmtId="0" fontId="0" fillId="4" borderId="47" xfId="0" applyFill="1" applyBorder="1"/>
    <xf numFmtId="0" fontId="0" fillId="4" borderId="48" xfId="0" applyFill="1" applyBorder="1"/>
    <xf numFmtId="0" fontId="0" fillId="0" borderId="56" xfId="0" applyBorder="1"/>
    <xf numFmtId="0" fontId="0" fillId="0" borderId="52" xfId="0" applyBorder="1"/>
    <xf numFmtId="0" fontId="0" fillId="0" borderId="54" xfId="0" applyBorder="1"/>
    <xf numFmtId="0" fontId="0" fillId="0" borderId="55" xfId="0" applyBorder="1" applyAlignment="1">
      <alignment horizontal="right" vertical="center"/>
    </xf>
    <xf numFmtId="0" fontId="0" fillId="0" borderId="53" xfId="0" applyBorder="1"/>
    <xf numFmtId="0" fontId="0" fillId="0" borderId="55" xfId="0" applyBorder="1"/>
    <xf numFmtId="0" fontId="0" fillId="0" borderId="51" xfId="0" applyBorder="1" applyAlignment="1">
      <alignment horizontal="right" vertical="center"/>
    </xf>
    <xf numFmtId="164" fontId="0" fillId="0" borderId="53" xfId="0" applyNumberFormat="1" applyBorder="1"/>
    <xf numFmtId="164" fontId="0" fillId="0" borderId="0" xfId="1" applyNumberFormat="1" applyFont="1" applyBorder="1" applyProtection="1"/>
    <xf numFmtId="164" fontId="42" fillId="0" borderId="0" xfId="1" applyNumberFormat="1" applyFont="1" applyFill="1" applyProtection="1"/>
    <xf numFmtId="0" fontId="0" fillId="6" borderId="0" xfId="1" applyNumberFormat="1" applyFont="1" applyFill="1" applyProtection="1"/>
    <xf numFmtId="164" fontId="0" fillId="6" borderId="0" xfId="1" applyNumberFormat="1" applyFont="1" applyFill="1" applyProtection="1"/>
    <xf numFmtId="164" fontId="0" fillId="6" borderId="0" xfId="1" applyNumberFormat="1" applyFont="1" applyFill="1" applyBorder="1" applyProtection="1"/>
    <xf numFmtId="0" fontId="29" fillId="9" borderId="72" xfId="0" applyFont="1" applyFill="1" applyBorder="1" applyAlignment="1">
      <alignment vertical="center"/>
    </xf>
    <xf numFmtId="0" fontId="29" fillId="9" borderId="74" xfId="0" applyFont="1" applyFill="1" applyBorder="1" applyAlignment="1">
      <alignment vertical="center"/>
    </xf>
    <xf numFmtId="0" fontId="29" fillId="9" borderId="72" xfId="0" applyFont="1" applyFill="1" applyBorder="1"/>
    <xf numFmtId="0" fontId="29" fillId="9" borderId="74" xfId="0" applyFont="1" applyFill="1" applyBorder="1"/>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9" borderId="0" xfId="0" applyFill="1" applyAlignment="1">
      <alignment horizontal="center" vertical="top"/>
    </xf>
    <xf numFmtId="0" fontId="0" fillId="0" borderId="59" xfId="0" applyBorder="1"/>
    <xf numFmtId="164" fontId="0" fillId="0" borderId="0" xfId="1" applyNumberFormat="1" applyFont="1" applyFill="1" applyProtection="1"/>
    <xf numFmtId="164" fontId="0" fillId="0" borderId="0" xfId="1" applyNumberFormat="1" applyFont="1" applyFill="1" applyBorder="1" applyProtection="1"/>
    <xf numFmtId="0" fontId="0" fillId="0" borderId="63" xfId="0" applyBorder="1"/>
    <xf numFmtId="0" fontId="0" fillId="0" borderId="62" xfId="0" applyBorder="1"/>
    <xf numFmtId="0" fontId="7" fillId="0" borderId="63" xfId="0" applyFont="1" applyBorder="1"/>
    <xf numFmtId="0" fontId="7" fillId="0" borderId="57" xfId="0" applyFont="1" applyBorder="1"/>
    <xf numFmtId="164" fontId="0" fillId="0" borderId="61" xfId="1" applyNumberFormat="1" applyFont="1" applyBorder="1" applyProtection="1"/>
    <xf numFmtId="164" fontId="0" fillId="0" borderId="63" xfId="1" applyNumberFormat="1" applyFont="1" applyBorder="1" applyProtection="1"/>
    <xf numFmtId="164" fontId="0" fillId="0" borderId="62" xfId="1" applyNumberFormat="1" applyFont="1" applyBorder="1" applyProtection="1"/>
    <xf numFmtId="164" fontId="0" fillId="0" borderId="57" xfId="1" applyNumberFormat="1" applyFont="1" applyBorder="1" applyProtection="1"/>
    <xf numFmtId="0" fontId="1" fillId="0" borderId="60" xfId="0" applyFont="1" applyBorder="1" applyAlignment="1">
      <alignment horizontal="center" vertical="center" wrapText="1"/>
    </xf>
    <xf numFmtId="0" fontId="1" fillId="0" borderId="59" xfId="0" applyFont="1" applyBorder="1" applyAlignment="1">
      <alignment horizontal="center" vertical="center" wrapText="1"/>
    </xf>
    <xf numFmtId="0" fontId="0" fillId="10" borderId="60" xfId="0" applyFill="1" applyBorder="1" applyAlignment="1">
      <alignment horizontal="center" vertical="center"/>
    </xf>
    <xf numFmtId="0" fontId="0" fillId="10" borderId="59" xfId="0" applyFill="1" applyBorder="1" applyAlignment="1">
      <alignment horizontal="center" vertical="center"/>
    </xf>
    <xf numFmtId="0" fontId="1" fillId="18" borderId="0" xfId="0" applyFont="1" applyFill="1" applyAlignment="1">
      <alignment horizontal="center" vertical="center" wrapText="1"/>
    </xf>
    <xf numFmtId="0" fontId="0" fillId="0" borderId="59" xfId="0" applyBorder="1" applyAlignment="1">
      <alignment horizontal="left" vertical="top" wrapText="1"/>
    </xf>
    <xf numFmtId="0" fontId="0" fillId="0" borderId="60" xfId="0" applyBorder="1"/>
    <xf numFmtId="0" fontId="1" fillId="0" borderId="0" xfId="0" applyFont="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164" fontId="1" fillId="0" borderId="60" xfId="1" applyNumberFormat="1" applyFont="1" applyBorder="1" applyAlignment="1" applyProtection="1">
      <alignment horizontal="center" vertical="top" wrapText="1"/>
      <protection locked="0"/>
    </xf>
    <xf numFmtId="0" fontId="1" fillId="0" borderId="59" xfId="0" applyFont="1" applyBorder="1" applyAlignment="1" applyProtection="1">
      <alignment horizontal="center" vertical="top" wrapText="1"/>
      <protection locked="0"/>
    </xf>
    <xf numFmtId="164" fontId="1" fillId="0" borderId="76" xfId="1" applyNumberFormat="1" applyFont="1" applyBorder="1" applyAlignment="1" applyProtection="1">
      <alignment horizontal="center" vertical="top" wrapText="1"/>
      <protection locked="0"/>
    </xf>
    <xf numFmtId="0" fontId="21" fillId="10" borderId="72" xfId="1" applyNumberFormat="1" applyFont="1" applyFill="1" applyBorder="1" applyAlignment="1">
      <alignment vertical="center"/>
    </xf>
    <xf numFmtId="0" fontId="21" fillId="10" borderId="74" xfId="1" applyNumberFormat="1" applyFont="1" applyFill="1" applyBorder="1" applyAlignment="1">
      <alignment vertical="center"/>
    </xf>
    <xf numFmtId="0" fontId="0" fillId="10" borderId="58" xfId="0" applyFill="1" applyBorder="1"/>
    <xf numFmtId="0" fontId="9" fillId="0" borderId="0" xfId="0" applyFont="1"/>
    <xf numFmtId="0" fontId="0" fillId="0" borderId="62" xfId="0" applyBorder="1" applyAlignment="1">
      <alignment horizontal="right" vertical="center"/>
    </xf>
    <xf numFmtId="0" fontId="0" fillId="0" borderId="62" xfId="0" applyBorder="1" applyAlignment="1">
      <alignment horizontal="right"/>
    </xf>
    <xf numFmtId="0" fontId="21" fillId="10" borderId="72" xfId="0" applyFont="1" applyFill="1" applyBorder="1" applyAlignment="1">
      <alignment vertical="center"/>
    </xf>
    <xf numFmtId="0" fontId="21" fillId="10" borderId="73" xfId="0" applyFont="1" applyFill="1" applyBorder="1" applyAlignment="1">
      <alignment vertical="center"/>
    </xf>
    <xf numFmtId="0" fontId="21" fillId="10" borderId="74" xfId="0" applyFont="1" applyFill="1" applyBorder="1" applyAlignment="1">
      <alignment vertical="center"/>
    </xf>
    <xf numFmtId="0" fontId="0" fillId="0" borderId="60" xfId="0" applyBorder="1" applyAlignment="1">
      <alignment horizontal="center" vertical="center" wrapText="1"/>
    </xf>
    <xf numFmtId="0" fontId="0" fillId="0" borderId="59" xfId="0" applyBorder="1" applyAlignment="1">
      <alignment horizontal="center" vertical="center" wrapText="1"/>
    </xf>
    <xf numFmtId="0" fontId="15" fillId="5" borderId="0" xfId="0" applyFont="1" applyFill="1" applyAlignment="1">
      <alignment vertical="center"/>
    </xf>
    <xf numFmtId="0" fontId="0" fillId="10" borderId="65" xfId="0" applyFill="1" applyBorder="1"/>
    <xf numFmtId="0" fontId="0" fillId="0" borderId="68" xfId="0" applyBorder="1"/>
    <xf numFmtId="0" fontId="0" fillId="0" borderId="70" xfId="0" applyBorder="1"/>
    <xf numFmtId="0" fontId="0" fillId="0" borderId="69" xfId="0" applyBorder="1"/>
    <xf numFmtId="0" fontId="0" fillId="0" borderId="67" xfId="0" applyBorder="1"/>
    <xf numFmtId="0" fontId="0" fillId="0" borderId="67" xfId="0" applyBorder="1" applyAlignment="1">
      <alignment horizontal="right" vertical="center"/>
    </xf>
    <xf numFmtId="164" fontId="0" fillId="0" borderId="67" xfId="1" applyNumberFormat="1" applyFont="1" applyBorder="1" applyProtection="1"/>
    <xf numFmtId="164" fontId="0" fillId="0" borderId="69" xfId="1" applyNumberFormat="1" applyFont="1" applyBorder="1" applyProtection="1"/>
    <xf numFmtId="164" fontId="0" fillId="0" borderId="68" xfId="1" applyNumberFormat="1" applyFont="1" applyBorder="1" applyProtection="1"/>
    <xf numFmtId="0" fontId="1" fillId="0" borderId="64" xfId="0" applyFont="1" applyBorder="1" applyAlignment="1">
      <alignment horizontal="center" vertical="center" wrapText="1"/>
    </xf>
    <xf numFmtId="0" fontId="1" fillId="0" borderId="66" xfId="0" applyFont="1" applyBorder="1" applyAlignment="1">
      <alignment horizontal="center" vertical="center" wrapText="1"/>
    </xf>
    <xf numFmtId="0" fontId="0" fillId="0" borderId="64" xfId="0" applyBorder="1"/>
    <xf numFmtId="0" fontId="0" fillId="0" borderId="66" xfId="0" applyBorder="1"/>
    <xf numFmtId="0" fontId="29" fillId="10" borderId="72" xfId="0" applyFont="1" applyFill="1" applyBorder="1" applyAlignment="1">
      <alignment vertical="center"/>
    </xf>
    <xf numFmtId="0" fontId="29" fillId="10" borderId="73" xfId="0" applyFont="1" applyFill="1" applyBorder="1" applyAlignment="1">
      <alignment vertical="center"/>
    </xf>
    <xf numFmtId="0" fontId="29" fillId="10" borderId="74" xfId="0" applyFont="1" applyFill="1" applyBorder="1" applyAlignment="1">
      <alignment vertical="center"/>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4" fillId="0" borderId="5" xfId="0" applyFont="1" applyBorder="1" applyAlignment="1">
      <alignment horizontal="left" vertical="center" wrapText="1"/>
    </xf>
    <xf numFmtId="0" fontId="13" fillId="0" borderId="5" xfId="0" applyFont="1" applyBorder="1" applyAlignment="1">
      <alignment horizontal="left" wrapText="1"/>
    </xf>
    <xf numFmtId="0" fontId="8" fillId="0" borderId="6" xfId="0" applyFont="1" applyBorder="1" applyAlignment="1">
      <alignment wrapText="1"/>
    </xf>
    <xf numFmtId="0" fontId="39" fillId="0" borderId="5" xfId="0" applyFont="1" applyBorder="1" applyAlignment="1">
      <alignment horizontal="left" wrapText="1"/>
    </xf>
    <xf numFmtId="0" fontId="41" fillId="0" borderId="5" xfId="0" applyFont="1" applyBorder="1" applyAlignment="1">
      <alignment horizontal="left" vertical="top" wrapText="1"/>
    </xf>
    <xf numFmtId="164" fontId="0" fillId="0" borderId="101" xfId="1" applyNumberFormat="1" applyFont="1" applyFill="1" applyBorder="1" applyAlignment="1" applyProtection="1">
      <alignment horizontal="left" vertical="top" wrapText="1"/>
      <protection locked="0"/>
    </xf>
    <xf numFmtId="9" fontId="0" fillId="0" borderId="102" xfId="2" applyFont="1" applyFill="1" applyBorder="1" applyAlignment="1" applyProtection="1">
      <alignment horizontal="center" vertical="top" wrapText="1"/>
      <protection locked="0"/>
    </xf>
    <xf numFmtId="9" fontId="0" fillId="0" borderId="101" xfId="2" applyFont="1" applyFill="1" applyBorder="1" applyAlignment="1" applyProtection="1">
      <alignment horizontal="center" vertical="top" wrapText="1"/>
      <protection locked="0"/>
    </xf>
    <xf numFmtId="0" fontId="0" fillId="0" borderId="103" xfId="0" applyBorder="1"/>
    <xf numFmtId="0" fontId="0" fillId="0" borderId="104" xfId="0" applyBorder="1"/>
    <xf numFmtId="10" fontId="0" fillId="0" borderId="102" xfId="1" applyNumberFormat="1" applyFont="1" applyFill="1" applyBorder="1" applyAlignment="1" applyProtection="1">
      <alignment horizontal="center" vertical="center" wrapText="1"/>
      <protection locked="0"/>
    </xf>
    <xf numFmtId="164" fontId="0" fillId="0" borderId="105" xfId="1" applyNumberFormat="1" applyFont="1" applyBorder="1" applyAlignment="1" applyProtection="1">
      <alignment horizontal="left" vertical="top" wrapText="1"/>
      <protection locked="0"/>
    </xf>
    <xf numFmtId="0" fontId="0" fillId="0" borderId="101"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0" fillId="0" borderId="28" xfId="0" applyBorder="1" applyAlignment="1" applyProtection="1">
      <alignment vertical="top" wrapText="1"/>
      <protection locked="0"/>
    </xf>
    <xf numFmtId="164" fontId="0" fillId="0" borderId="75" xfId="0" applyNumberFormat="1" applyBorder="1" applyAlignment="1" applyProtection="1">
      <alignment vertical="top" wrapText="1"/>
      <protection locked="0"/>
    </xf>
    <xf numFmtId="164" fontId="0" fillId="0" borderId="30" xfId="0" applyNumberFormat="1" applyBorder="1" applyAlignment="1" applyProtection="1">
      <alignment vertical="top" wrapText="1"/>
      <protection locked="0"/>
    </xf>
    <xf numFmtId="0" fontId="8" fillId="4" borderId="0" xfId="0" applyFont="1" applyFill="1"/>
    <xf numFmtId="0" fontId="0" fillId="0" borderId="15" xfId="0" applyBorder="1" applyAlignment="1" applyProtection="1">
      <alignment vertical="top"/>
      <protection locked="0"/>
    </xf>
    <xf numFmtId="164" fontId="23" fillId="0" borderId="106" xfId="0" applyNumberFormat="1" applyFont="1" applyBorder="1" applyAlignment="1" applyProtection="1">
      <alignment vertical="top"/>
      <protection locked="0"/>
    </xf>
    <xf numFmtId="0" fontId="0" fillId="0" borderId="107" xfId="0" applyBorder="1" applyAlignment="1" applyProtection="1">
      <alignment vertical="top"/>
      <protection locked="0"/>
    </xf>
    <xf numFmtId="164" fontId="23" fillId="0" borderId="108" xfId="0" applyNumberFormat="1" applyFont="1" applyBorder="1" applyAlignment="1" applyProtection="1">
      <alignment vertical="top"/>
      <protection locked="0"/>
    </xf>
    <xf numFmtId="0" fontId="0" fillId="0" borderId="109" xfId="0" applyBorder="1" applyAlignment="1" applyProtection="1">
      <alignment vertical="top"/>
      <protection locked="0"/>
    </xf>
    <xf numFmtId="164" fontId="23" fillId="0" borderId="110" xfId="0" applyNumberFormat="1" applyFont="1" applyBorder="1" applyAlignment="1" applyProtection="1">
      <alignment vertical="top"/>
      <protection locked="0"/>
    </xf>
    <xf numFmtId="0" fontId="0" fillId="0" borderId="111" xfId="0" applyBorder="1" applyAlignment="1" applyProtection="1">
      <alignment vertical="top"/>
      <protection locked="0"/>
    </xf>
    <xf numFmtId="164" fontId="23" fillId="0" borderId="112" xfId="0" applyNumberFormat="1" applyFont="1" applyBorder="1" applyAlignment="1" applyProtection="1">
      <alignment vertical="top"/>
      <protection locked="0"/>
    </xf>
    <xf numFmtId="0" fontId="0" fillId="0" borderId="113" xfId="0" applyBorder="1" applyAlignment="1" applyProtection="1">
      <alignment vertical="top"/>
      <protection locked="0"/>
    </xf>
    <xf numFmtId="164" fontId="23" fillId="0" borderId="114" xfId="0" applyNumberFormat="1" applyFont="1" applyBorder="1" applyAlignment="1" applyProtection="1">
      <alignment vertical="top"/>
      <protection locked="0"/>
    </xf>
    <xf numFmtId="9" fontId="0" fillId="0" borderId="60" xfId="0" applyNumberFormat="1" applyBorder="1" applyAlignment="1" applyProtection="1">
      <alignment horizontal="center" vertical="center" wrapText="1"/>
      <protection locked="0"/>
    </xf>
    <xf numFmtId="0" fontId="0" fillId="0" borderId="115" xfId="0" applyBorder="1" applyAlignment="1" applyProtection="1">
      <alignment horizontal="center" vertical="top" wrapText="1"/>
      <protection locked="0"/>
    </xf>
    <xf numFmtId="0" fontId="0" fillId="0" borderId="116" xfId="0" applyBorder="1" applyAlignment="1" applyProtection="1">
      <alignment horizontal="left" vertical="top" wrapText="1"/>
      <protection locked="0"/>
    </xf>
    <xf numFmtId="164" fontId="0" fillId="0" borderId="118" xfId="0" applyNumberFormat="1" applyBorder="1" applyAlignment="1" applyProtection="1">
      <alignment horizontal="left" vertical="top"/>
      <protection locked="0"/>
    </xf>
    <xf numFmtId="164" fontId="0" fillId="0" borderId="113" xfId="0" applyNumberFormat="1" applyBorder="1" applyAlignment="1" applyProtection="1">
      <alignment horizontal="center" vertical="top"/>
      <protection locked="0"/>
    </xf>
    <xf numFmtId="1" fontId="0" fillId="0" borderId="24" xfId="0" applyNumberFormat="1" applyBorder="1" applyAlignment="1" applyProtection="1">
      <alignment horizontal="center" vertical="top"/>
      <protection locked="0"/>
    </xf>
    <xf numFmtId="164" fontId="0" fillId="0" borderId="117" xfId="0" applyNumberFormat="1" applyBorder="1" applyAlignment="1" applyProtection="1">
      <alignment horizontal="center" vertical="top"/>
      <protection locked="0"/>
    </xf>
    <xf numFmtId="0" fontId="0" fillId="0" borderId="117" xfId="0" applyBorder="1" applyAlignment="1" applyProtection="1">
      <alignment horizontal="left" vertical="top" wrapText="1"/>
      <protection locked="0"/>
    </xf>
    <xf numFmtId="1" fontId="0" fillId="0" borderId="1" xfId="0" applyNumberFormat="1" applyBorder="1" applyAlignment="1">
      <alignment horizontal="center" vertical="center"/>
    </xf>
    <xf numFmtId="1" fontId="0" fillId="0" borderId="1" xfId="2" applyNumberFormat="1" applyFont="1" applyFill="1" applyBorder="1" applyAlignment="1" applyProtection="1">
      <alignment horizontal="center" vertical="center"/>
    </xf>
    <xf numFmtId="1" fontId="20" fillId="0" borderId="1" xfId="0" applyNumberFormat="1" applyFont="1" applyBorder="1" applyAlignment="1">
      <alignment horizontal="center" vertical="center"/>
    </xf>
    <xf numFmtId="10" fontId="22" fillId="0" borderId="1" xfId="2" applyNumberFormat="1" applyFont="1" applyBorder="1" applyAlignment="1">
      <alignment horizontal="center" vertical="center"/>
    </xf>
    <xf numFmtId="0" fontId="8" fillId="0" borderId="1" xfId="0" applyFont="1" applyBorder="1" applyAlignment="1">
      <alignment vertical="center"/>
    </xf>
    <xf numFmtId="0" fontId="0" fillId="0" borderId="0" xfId="0" applyAlignment="1">
      <alignment horizontal="left" vertical="top"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35" fillId="0" borderId="12" xfId="0" applyFont="1" applyBorder="1" applyAlignment="1">
      <alignment horizontal="center"/>
    </xf>
    <xf numFmtId="0" fontId="43" fillId="2" borderId="0" xfId="0" applyFont="1" applyFill="1" applyAlignment="1">
      <alignment horizontal="center" vertical="center"/>
    </xf>
    <xf numFmtId="0" fontId="21" fillId="7" borderId="80" xfId="0" applyFont="1" applyFill="1" applyBorder="1" applyAlignment="1">
      <alignment horizontal="center" vertical="center" wrapText="1"/>
    </xf>
    <xf numFmtId="0" fontId="21" fillId="7" borderId="81" xfId="0" applyFont="1" applyFill="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center" wrapText="1"/>
    </xf>
    <xf numFmtId="0" fontId="21" fillId="7" borderId="80" xfId="0" applyFont="1" applyFill="1" applyBorder="1" applyAlignment="1">
      <alignment horizontal="center"/>
    </xf>
    <xf numFmtId="0" fontId="21" fillId="7" borderId="82" xfId="0" applyFont="1" applyFill="1" applyBorder="1" applyAlignment="1">
      <alignment horizontal="center"/>
    </xf>
    <xf numFmtId="0" fontId="21" fillId="7" borderId="81" xfId="0" applyFont="1" applyFill="1" applyBorder="1" applyAlignment="1">
      <alignment horizontal="center"/>
    </xf>
    <xf numFmtId="0" fontId="48" fillId="7" borderId="72" xfId="0" applyFont="1" applyFill="1" applyBorder="1" applyAlignment="1">
      <alignment horizontal="center" vertical="center"/>
    </xf>
    <xf numFmtId="0" fontId="48" fillId="7" borderId="73" xfId="0" applyFont="1" applyFill="1" applyBorder="1" applyAlignment="1">
      <alignment horizontal="center" vertical="center"/>
    </xf>
    <xf numFmtId="0" fontId="48" fillId="7" borderId="74" xfId="0" applyFont="1" applyFill="1" applyBorder="1" applyAlignment="1">
      <alignment horizontal="center" vertical="center"/>
    </xf>
    <xf numFmtId="0" fontId="48" fillId="7" borderId="77" xfId="0" applyFont="1" applyFill="1" applyBorder="1" applyAlignment="1">
      <alignment horizontal="center" vertical="center"/>
    </xf>
    <xf numFmtId="0" fontId="48" fillId="7" borderId="78" xfId="0" applyFont="1" applyFill="1" applyBorder="1" applyAlignment="1">
      <alignment horizontal="center" vertical="center"/>
    </xf>
    <xf numFmtId="0" fontId="48" fillId="7" borderId="79" xfId="0" applyFont="1" applyFill="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74" xfId="0" applyFont="1" applyBorder="1" applyAlignment="1">
      <alignment horizontal="center" vertical="center"/>
    </xf>
    <xf numFmtId="0" fontId="48" fillId="0" borderId="77" xfId="0" applyFont="1" applyBorder="1" applyAlignment="1">
      <alignment horizontal="center" vertical="center"/>
    </xf>
    <xf numFmtId="0" fontId="48" fillId="0" borderId="78" xfId="0" applyFont="1" applyBorder="1" applyAlignment="1">
      <alignment horizontal="center" vertical="center"/>
    </xf>
    <xf numFmtId="0" fontId="48" fillId="0" borderId="79" xfId="0" applyFont="1" applyBorder="1" applyAlignment="1">
      <alignment horizontal="center" vertical="center"/>
    </xf>
    <xf numFmtId="0" fontId="49" fillId="0" borderId="72" xfId="0" applyFont="1" applyBorder="1" applyAlignment="1">
      <alignment horizontal="center"/>
    </xf>
    <xf numFmtId="0" fontId="49" fillId="0" borderId="73" xfId="0" applyFont="1" applyBorder="1" applyAlignment="1">
      <alignment horizontal="center"/>
    </xf>
    <xf numFmtId="0" fontId="49" fillId="0" borderId="74" xfId="0" applyFont="1" applyBorder="1" applyAlignment="1">
      <alignment horizontal="center"/>
    </xf>
    <xf numFmtId="0" fontId="49" fillId="0" borderId="77" xfId="0" applyFont="1" applyBorder="1" applyAlignment="1">
      <alignment horizontal="center"/>
    </xf>
    <xf numFmtId="0" fontId="49" fillId="0" borderId="78" xfId="0" applyFont="1" applyBorder="1" applyAlignment="1">
      <alignment horizontal="center"/>
    </xf>
    <xf numFmtId="0" fontId="49" fillId="0" borderId="79" xfId="0" applyFont="1" applyBorder="1" applyAlignment="1">
      <alignment horizontal="center"/>
    </xf>
    <xf numFmtId="0" fontId="21" fillId="7" borderId="72" xfId="0" applyFont="1" applyFill="1" applyBorder="1" applyAlignment="1">
      <alignment horizontal="center"/>
    </xf>
    <xf numFmtId="0" fontId="21" fillId="7" borderId="73" xfId="0" applyFont="1" applyFill="1" applyBorder="1" applyAlignment="1">
      <alignment horizontal="center"/>
    </xf>
    <xf numFmtId="0" fontId="21" fillId="7" borderId="74" xfId="0" applyFont="1" applyFill="1" applyBorder="1" applyAlignment="1">
      <alignment horizontal="center"/>
    </xf>
    <xf numFmtId="0" fontId="21" fillId="7" borderId="77" xfId="0" applyFont="1" applyFill="1" applyBorder="1" applyAlignment="1">
      <alignment horizontal="center"/>
    </xf>
    <xf numFmtId="0" fontId="21" fillId="7" borderId="78" xfId="0" applyFont="1" applyFill="1" applyBorder="1" applyAlignment="1">
      <alignment horizontal="center"/>
    </xf>
    <xf numFmtId="0" fontId="21" fillId="7" borderId="79" xfId="0" applyFont="1" applyFill="1" applyBorder="1" applyAlignment="1">
      <alignment horizontal="center"/>
    </xf>
    <xf numFmtId="0" fontId="48" fillId="10" borderId="72" xfId="0" applyFont="1" applyFill="1" applyBorder="1" applyAlignment="1">
      <alignment horizontal="center" vertical="center"/>
    </xf>
    <xf numFmtId="0" fontId="48" fillId="10" borderId="73" xfId="0" applyFont="1" applyFill="1" applyBorder="1" applyAlignment="1">
      <alignment horizontal="center" vertical="center"/>
    </xf>
    <xf numFmtId="0" fontId="48" fillId="10" borderId="74" xfId="0" applyFont="1" applyFill="1" applyBorder="1" applyAlignment="1">
      <alignment horizontal="center" vertical="center"/>
    </xf>
    <xf numFmtId="0" fontId="48" fillId="10" borderId="77" xfId="0" applyFont="1" applyFill="1" applyBorder="1" applyAlignment="1">
      <alignment horizontal="center" vertical="center"/>
    </xf>
    <xf numFmtId="0" fontId="48" fillId="10" borderId="78" xfId="0" applyFont="1" applyFill="1" applyBorder="1" applyAlignment="1">
      <alignment horizontal="center" vertical="center"/>
    </xf>
    <xf numFmtId="0" fontId="48" fillId="10" borderId="79" xfId="0" applyFont="1" applyFill="1" applyBorder="1" applyAlignment="1">
      <alignment horizontal="center" vertical="center"/>
    </xf>
    <xf numFmtId="0" fontId="29" fillId="21" borderId="72" xfId="0" applyFont="1" applyFill="1" applyBorder="1" applyAlignment="1">
      <alignment horizontal="center" vertical="center"/>
    </xf>
    <xf numFmtId="0" fontId="29" fillId="21" borderId="73" xfId="0" applyFont="1" applyFill="1" applyBorder="1" applyAlignment="1">
      <alignment horizontal="center" vertical="center"/>
    </xf>
    <xf numFmtId="0" fontId="29" fillId="21" borderId="74" xfId="0" applyFont="1" applyFill="1" applyBorder="1" applyAlignment="1">
      <alignment horizontal="center" vertical="center"/>
    </xf>
    <xf numFmtId="0" fontId="29" fillId="21" borderId="77" xfId="0" applyFont="1" applyFill="1" applyBorder="1" applyAlignment="1">
      <alignment horizontal="center" vertical="center"/>
    </xf>
    <xf numFmtId="0" fontId="29" fillId="21" borderId="78" xfId="0" applyFont="1" applyFill="1" applyBorder="1" applyAlignment="1">
      <alignment horizontal="center" vertical="center"/>
    </xf>
    <xf numFmtId="0" fontId="29" fillId="21" borderId="79" xfId="0" applyFont="1" applyFill="1" applyBorder="1" applyAlignment="1">
      <alignment horizontal="center" vertical="center"/>
    </xf>
    <xf numFmtId="0" fontId="21" fillId="9" borderId="72" xfId="0" applyFont="1" applyFill="1" applyBorder="1" applyAlignment="1">
      <alignment horizontal="center" vertical="center"/>
    </xf>
    <xf numFmtId="0" fontId="21" fillId="9" borderId="73" xfId="0" applyFont="1" applyFill="1" applyBorder="1" applyAlignment="1">
      <alignment horizontal="center" vertical="center"/>
    </xf>
    <xf numFmtId="0" fontId="21" fillId="9" borderId="74" xfId="0" applyFont="1" applyFill="1" applyBorder="1" applyAlignment="1">
      <alignment horizontal="center" vertical="center"/>
    </xf>
    <xf numFmtId="0" fontId="21" fillId="9" borderId="77" xfId="0" applyFont="1" applyFill="1" applyBorder="1" applyAlignment="1">
      <alignment horizontal="center" vertical="center"/>
    </xf>
    <xf numFmtId="0" fontId="21" fillId="9" borderId="78" xfId="0" applyFont="1" applyFill="1" applyBorder="1" applyAlignment="1">
      <alignment horizontal="center" vertical="center"/>
    </xf>
    <xf numFmtId="0" fontId="21" fillId="9" borderId="79" xfId="0" applyFont="1" applyFill="1" applyBorder="1" applyAlignment="1">
      <alignment horizontal="center" vertical="center"/>
    </xf>
    <xf numFmtId="0" fontId="9" fillId="9" borderId="72" xfId="0" applyFont="1" applyFill="1" applyBorder="1" applyAlignment="1">
      <alignment horizontal="center" vertical="center"/>
    </xf>
    <xf numFmtId="0" fontId="9" fillId="9" borderId="73" xfId="0" applyFont="1" applyFill="1" applyBorder="1" applyAlignment="1">
      <alignment horizontal="center" vertical="center"/>
    </xf>
    <xf numFmtId="0" fontId="9" fillId="9" borderId="74" xfId="0" applyFont="1" applyFill="1" applyBorder="1" applyAlignment="1">
      <alignment horizontal="center" vertical="center"/>
    </xf>
    <xf numFmtId="0" fontId="9" fillId="9" borderId="77" xfId="0" applyFont="1" applyFill="1" applyBorder="1" applyAlignment="1">
      <alignment horizontal="center" vertical="center"/>
    </xf>
    <xf numFmtId="0" fontId="9" fillId="9" borderId="78" xfId="0" applyFont="1" applyFill="1" applyBorder="1" applyAlignment="1">
      <alignment horizontal="center" vertical="center"/>
    </xf>
    <xf numFmtId="0" fontId="9" fillId="9" borderId="79" xfId="0" applyFont="1" applyFill="1" applyBorder="1" applyAlignment="1">
      <alignment horizontal="center" vertical="center"/>
    </xf>
  </cellXfs>
  <cellStyles count="3">
    <cellStyle name="Milliers" xfId="1" builtinId="3"/>
    <cellStyle name="Normal" xfId="0" builtinId="0"/>
    <cellStyle name="Pourcentage" xfId="2" builtinId="5"/>
  </cellStyles>
  <dxfs count="468">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border outline="0">
        <right style="thin">
          <color theme="4" tint="0.39997558519241921"/>
        </right>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alignment horizontal="general" vertical="bottom" textRotation="0" wrapText="1" indent="0" justifyLastLine="0" shrinkToFit="0" readingOrder="0"/>
    </dxf>
    <dxf>
      <border outline="0">
        <top style="thin">
          <color theme="4" tint="0.39997558519241921"/>
        </top>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border diagonalUp="0" diagonalDown="0" outline="0">
        <left style="double">
          <color rgb="FFC00000"/>
        </left>
        <right/>
        <top/>
        <bottom/>
      </border>
      <protection locked="0" hidden="0"/>
    </dxf>
    <dxf>
      <alignment horizontal="left" vertical="top" textRotation="0" wrapText="1" indent="0" justifyLastLine="0" shrinkToFit="0" readingOrder="0"/>
      <border diagonalUp="0" diagonalDown="0" outline="0">
        <left/>
        <right style="double">
          <color rgb="FFC00000"/>
        </right>
        <top/>
        <bottom/>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border diagonalUp="0" diagonalDown="0" outline="0">
        <left style="double">
          <color rgb="FFC00000"/>
        </left>
        <right/>
        <top/>
        <bottom/>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border diagonalUp="0" diagonalDown="0" outline="0">
        <left style="double">
          <color rgb="FFC00000"/>
        </left>
        <right/>
        <top/>
        <bottom/>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border diagonalUp="0" diagonalDown="0" outline="0">
        <left style="double">
          <color rgb="FFC00000"/>
        </left>
        <right/>
        <top/>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_-* #,##0_-;\-* #,##0_-;_-* &quot;-&quot;??_-;_-@_-"/>
      <alignment horizontal="center" vertical="center" textRotation="0" wrapText="1" indent="0" justifyLastLine="0" shrinkToFit="0" readingOrder="0"/>
      <border diagonalUp="0" diagonalDown="0" outline="0">
        <left style="medium">
          <color indexed="64"/>
        </left>
        <right/>
        <top/>
        <bottom/>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right" vertical="top" textRotation="0" wrapText="0" indent="0" justifyLastLine="0" shrinkToFit="0" readingOrder="0"/>
      <protection locked="1" hidden="0"/>
    </dxf>
    <dxf>
      <alignment horizontal="left" vertical="top"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center" vertical="center" textRotation="0" wrapText="1" indent="0" justifyLastLine="0" shrinkToFit="0" readingOrder="0"/>
      <border diagonalUp="0" diagonalDown="0" outline="0">
        <left/>
        <right style="double">
          <color theme="7" tint="-0.499984740745262"/>
        </right>
        <top/>
        <bottom/>
      </border>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alignment horizontal="center" vertical="center" textRotation="0" wrapText="1" indent="0" justifyLastLine="0" shrinkToFit="0" readingOrder="0"/>
      <border diagonalUp="0" diagonalDown="0" outline="0">
        <left/>
        <right style="double">
          <color theme="7" tint="-0.499984740745262"/>
        </right>
        <top/>
        <bottom/>
      </border>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alignment horizontal="center" vertical="center" textRotation="0" wrapText="1" indent="0" justifyLastLine="0" shrinkToFit="0" readingOrder="0"/>
      <border diagonalUp="0" diagonalDown="0" outline="0">
        <left/>
        <right style="double">
          <color theme="7" tint="-0.499984740745262"/>
        </right>
        <top/>
        <bottom/>
      </border>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7" tint="-0.499984740745262"/>
        </left>
        <right/>
        <top/>
        <bottom/>
      </border>
      <protection locked="0" hidden="0"/>
    </dxf>
    <dxf>
      <alignment horizontal="center" vertical="center" textRotation="0" wrapText="1" indent="0" justifyLastLine="0" shrinkToFit="0" readingOrder="0"/>
      <border diagonalUp="0" diagonalDown="0" outline="0">
        <left/>
        <right style="double">
          <color theme="7" tint="-0.499984740745262"/>
        </right>
        <top/>
        <bottom/>
      </border>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7" tint="-0.499984740745262"/>
        </left>
        <right/>
        <top/>
        <bottom/>
      </border>
      <protection locked="0" hidden="0"/>
    </dxf>
    <dxf>
      <alignment horizontal="center" vertical="center" textRotation="0" wrapText="1" indent="0" justifyLastLine="0" shrinkToFit="0" readingOrder="0"/>
      <border diagonalUp="0" diagonalDown="0" outline="0">
        <left/>
        <right style="double">
          <color theme="7" tint="-0.499984740745262"/>
        </right>
        <top/>
        <bottom/>
      </border>
      <protection locked="0" hidden="0"/>
    </dxf>
    <dxf>
      <numFmt numFmtId="164" formatCode="_-* #,##0_-;\-* #,##0_-;_-* &quot;-&quot;??_-;_-@_-"/>
      <alignment horizontal="center" vertical="center" textRotation="0" wrapText="1" indent="0" justifyLastLine="0" shrinkToFit="0" readingOrder="0"/>
      <protection locked="0" hidden="0"/>
    </dxf>
    <dxf>
      <numFmt numFmtId="164" formatCode="_-* #,##0_-;\-* #,##0_-;_-* &quot;-&quot;??_-;_-@_-"/>
      <alignment horizontal="center" vertical="center" textRotation="0" wrapText="1" indent="0" justifyLastLine="0" shrinkToFit="0" readingOrder="0"/>
      <border diagonalUp="0" diagonalDown="0" outline="0">
        <left style="medium">
          <color indexed="64"/>
        </left>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right" vertical="top" textRotation="0" wrapText="0" indent="0" justifyLastLine="0" shrinkToFit="0" readingOrder="0"/>
      <protection locked="1" hidden="0"/>
    </dxf>
    <dxf>
      <alignment horizontal="left" vertical="top"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center" vertical="center" textRotation="0" wrapText="1" indent="0" justifyLastLine="0" shrinkToFit="0" readingOrder="0"/>
      <border diagonalUp="0" diagonalDown="0" outline="0">
        <left/>
        <right style="double">
          <color theme="7" tint="-0.499984740745262"/>
        </right>
        <top/>
        <bottom/>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center" vertical="center" textRotation="0" wrapText="1" indent="0" justifyLastLine="0" shrinkToFit="0" readingOrder="0"/>
      <border diagonalUp="0" diagonalDown="0" outline="0">
        <left/>
        <right style="double">
          <color theme="7" tint="-0.499984740745262"/>
        </right>
        <top/>
        <bottom/>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center" vertical="center" textRotation="0" wrapText="1" indent="0" justifyLastLine="0" shrinkToFit="0" readingOrder="0"/>
      <border diagonalUp="0" diagonalDown="0" outline="0">
        <left/>
        <right style="double">
          <color theme="7" tint="-0.499984740745262"/>
        </right>
        <top/>
        <bottom/>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diagonalUp="0" diagonalDown="0" outline="0">
        <left style="double">
          <color theme="7" tint="-0.499984740745262"/>
        </left>
        <right/>
        <top/>
        <bottom/>
      </border>
      <protection locked="1" hidden="0"/>
    </dxf>
    <dxf>
      <alignment horizontal="center" vertical="center" textRotation="0" wrapText="1" indent="0" justifyLastLine="0" shrinkToFit="0" readingOrder="0"/>
      <border diagonalUp="0" diagonalDown="0" outline="0">
        <left/>
        <right style="double">
          <color theme="7" tint="-0.499984740745262"/>
        </right>
        <top/>
        <bottom/>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diagonalUp="0" diagonalDown="0" outline="0">
        <left style="double">
          <color theme="7" tint="-0.499984740745262"/>
        </left>
        <right/>
        <top/>
        <bottom/>
      </border>
      <protection locked="1" hidden="0"/>
    </dxf>
    <dxf>
      <alignment horizontal="center" vertical="center" textRotation="0" wrapText="1" indent="0" justifyLastLine="0" shrinkToFit="0" readingOrder="0"/>
      <border diagonalUp="0" diagonalDown="0" outline="0">
        <left/>
        <right style="double">
          <color theme="7" tint="-0.499984740745262"/>
        </right>
        <top/>
        <bottom/>
      </border>
      <protection locked="1"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border diagonalUp="0" diagonalDown="0" outline="0">
        <left style="double">
          <color theme="7" tint="-0.499984740745262"/>
        </left>
        <right/>
        <top/>
        <bottom/>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right" vertical="top" textRotation="0" wrapText="0" indent="0" justifyLastLine="0" shrinkToFit="0" readingOrder="0"/>
      <protection locked="1" hidden="0"/>
    </dxf>
    <dxf>
      <alignment horizontal="left" vertical="top" textRotation="0" indent="0" justifyLastLine="0" shrinkToFit="0" readingOrder="0"/>
      <protection locked="1"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font>
        <color auto="1"/>
      </font>
      <numFmt numFmtId="164" formatCode="_-* #,##0_-;\-* #,##0_-;_-* &quot;-&quot;??_-;_-@_-"/>
      <alignment horizontal="right" vertical="top" textRotation="0" wrapText="1" indent="0" justifyLastLine="0" shrinkToFit="0" readingOrder="0"/>
      <border diagonalUp="0" diagonalDown="0">
        <left/>
        <right style="double">
          <color theme="5" tint="-0.249977111117893"/>
        </right>
        <top/>
        <bottom/>
        <vertical/>
        <horizontal/>
      </border>
      <protection locked="0" hidden="0"/>
    </dxf>
    <dxf>
      <font>
        <color auto="1"/>
      </font>
      <numFmt numFmtId="164" formatCode="_-* #,##0_-;\-* #,##0_-;_-* &quot;-&quot;??_-;_-@_-"/>
      <alignment horizontal="center" vertical="center" textRotation="0" wrapText="1" indent="0" justifyLastLine="0" shrinkToFit="0" readingOrder="0"/>
      <border diagonalUp="0" diagonalDown="0">
        <left style="double">
          <color theme="5" tint="-0.249977111117893"/>
        </left>
        <right/>
        <top/>
        <bottom/>
        <vertical/>
        <horizontal/>
      </border>
      <protection locked="0" hidden="0"/>
    </dxf>
    <dxf>
      <font>
        <color auto="1"/>
      </font>
      <numFmt numFmtId="164" formatCode="_-* #,##0_-;\-* #,##0_-;_-* &quot;-&quot;??_-;_-@_-"/>
      <alignment horizontal="right" vertical="top" textRotation="0" wrapText="1" indent="0" justifyLastLine="0" shrinkToFit="0" readingOrder="0"/>
      <border diagonalUp="0" diagonalDown="0">
        <left/>
        <right style="double">
          <color theme="5" tint="-0.249977111117893"/>
        </right>
        <top/>
        <bottom/>
        <vertical/>
        <horizontal/>
      </border>
      <protection locked="0" hidden="0"/>
    </dxf>
    <dxf>
      <font>
        <color auto="1"/>
      </font>
      <numFmt numFmtId="164" formatCode="_-* #,##0_-;\-* #,##0_-;_-* &quot;-&quot;??_-;_-@_-"/>
      <alignment horizontal="center" vertical="center" textRotation="0" wrapText="1" indent="0" justifyLastLine="0" shrinkToFit="0" readingOrder="0"/>
      <border diagonalUp="0" diagonalDown="0">
        <left style="double">
          <color theme="5" tint="-0.249977111117893"/>
        </left>
        <right/>
        <top/>
        <bottom/>
        <vertical/>
        <horizontal/>
      </border>
      <protection locked="0" hidden="0"/>
    </dxf>
    <dxf>
      <font>
        <color auto="1"/>
      </font>
      <numFmt numFmtId="164" formatCode="_-* #,##0_-;\-* #,##0_-;_-* &quot;-&quot;??_-;_-@_-"/>
      <alignment horizontal="right" vertical="top" textRotation="0" wrapText="1" indent="0" justifyLastLine="0" shrinkToFit="0" readingOrder="0"/>
      <border diagonalUp="0" diagonalDown="0">
        <left/>
        <right style="double">
          <color theme="5" tint="-0.249977111117893"/>
        </right>
        <top/>
        <bottom/>
        <vertical/>
        <horizontal/>
      </border>
      <protection locked="0" hidden="0"/>
    </dxf>
    <dxf>
      <font>
        <color auto="1"/>
      </font>
      <numFmt numFmtId="164" formatCode="_-* #,##0_-;\-* #,##0_-;_-* &quot;-&quot;??_-;_-@_-"/>
      <alignment horizontal="center" vertical="center" textRotation="0" wrapText="1" indent="0" justifyLastLine="0" shrinkToFit="0" readingOrder="0"/>
      <border diagonalUp="0" diagonalDown="0">
        <left style="double">
          <color theme="5" tint="-0.249977111117893"/>
        </left>
        <right/>
        <top/>
        <bottom/>
        <vertical/>
        <horizontal/>
      </border>
      <protection locked="0" hidden="0"/>
    </dxf>
    <dxf>
      <font>
        <color auto="1"/>
      </font>
      <numFmt numFmtId="164" formatCode="_-* #,##0_-;\-* #,##0_-;_-* &quot;-&quot;??_-;_-@_-"/>
      <alignment horizontal="right" vertical="top" textRotation="0" wrapText="1" indent="0" justifyLastLine="0" shrinkToFit="0" readingOrder="0"/>
      <border diagonalUp="0" diagonalDown="0">
        <left/>
        <right style="double">
          <color theme="5" tint="-0.249977111117893"/>
        </right>
        <top/>
        <bottom/>
        <vertical/>
        <horizontal/>
      </border>
      <protection locked="0" hidden="0"/>
    </dxf>
    <dxf>
      <font>
        <color auto="1"/>
      </font>
      <numFmt numFmtId="164" formatCode="_-* #,##0_-;\-* #,##0_-;_-* &quot;-&quot;??_-;_-@_-"/>
      <alignment horizontal="center" vertical="center" textRotation="0" wrapText="1" indent="0" justifyLastLine="0" shrinkToFit="0" readingOrder="0"/>
      <border diagonalUp="0" diagonalDown="0">
        <left style="double">
          <color theme="5" tint="-0.249977111117893"/>
        </left>
        <right/>
        <top/>
        <bottom/>
        <vertical/>
        <horizontal/>
      </border>
      <protection locked="0" hidden="0"/>
    </dxf>
    <dxf>
      <font>
        <strike val="0"/>
        <outline val="0"/>
        <shadow val="0"/>
        <u val="none"/>
        <vertAlign val="baseline"/>
        <color auto="1"/>
        <name val="Calibri"/>
        <family val="2"/>
        <scheme val="minor"/>
      </font>
      <numFmt numFmtId="164" formatCode="_-* #,##0_-;\-* #,##0_-;_-* &quot;-&quot;??_-;_-@_-"/>
      <alignment horizontal="right" vertical="top" textRotation="0" wrapText="1" indent="0" justifyLastLine="0" shrinkToFit="0" readingOrder="0"/>
      <border diagonalUp="0" diagonalDown="0">
        <left/>
        <right style="double">
          <color theme="5" tint="-0.249977111117893"/>
        </right>
        <top/>
        <bottom/>
        <vertical/>
        <horizontal/>
      </border>
      <protection locked="0" hidden="0"/>
    </dxf>
    <dxf>
      <font>
        <strike val="0"/>
        <outline val="0"/>
        <shadow val="0"/>
        <u val="none"/>
        <vertAlign val="baseline"/>
        <color auto="1"/>
        <name val="Calibri"/>
        <family val="2"/>
        <scheme val="minor"/>
      </font>
      <alignment horizontal="center" vertical="center" textRotation="0" wrapText="1" indent="0" justifyLastLine="0" shrinkToFit="0" readingOrder="0"/>
      <border diagonalUp="0" diagonalDown="0">
        <left style="medium">
          <color indexed="64"/>
        </left>
        <right/>
        <top/>
        <bottom/>
        <vertical/>
        <horizontal/>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right" vertical="top" textRotation="0" wrapText="0" indent="0" justifyLastLine="0" shrinkToFit="0" readingOrder="0"/>
    </dxf>
    <dxf>
      <alignment horizontal="left" vertical="top" textRotation="0"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7" tint="-0.499984740745262"/>
        </right>
        <top/>
        <bottom/>
      </border>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7"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7" tint="-0.499984740745262"/>
        </right>
        <top/>
        <bottom/>
      </border>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7"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7" tint="-0.499984740745262"/>
        </right>
        <top/>
        <bottom/>
      </border>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7"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7" tint="-0.499984740745262"/>
        </right>
        <top/>
        <bottom/>
      </border>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7"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7" tint="-0.499984740745262"/>
        </right>
        <top/>
        <bottom/>
      </border>
      <protection locked="0" hidden="0"/>
    </dxf>
    <dxf>
      <fill>
        <patternFill patternType="none">
          <fgColor indexed="64"/>
          <bgColor auto="1"/>
        </patternFill>
      </fill>
      <alignment horizontal="center" vertical="top" textRotation="0" wrapText="1" indent="0" justifyLastLine="0" shrinkToFit="0" readingOrder="0"/>
      <protection locked="0" hidden="0"/>
    </dxf>
    <dxf>
      <alignment horizontal="left" vertical="top" textRotation="0" wrapText="1" indent="0" justifyLastLine="0" shrinkToFit="0" readingOrder="0"/>
      <border diagonalUp="0" diagonalDown="0" outline="0">
        <left style="medium">
          <color indexed="64"/>
        </left>
        <right/>
        <top/>
        <bottom/>
      </border>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solid">
          <fgColor indexed="64"/>
          <bgColor theme="5" tint="0.59999389629810485"/>
        </patternFill>
      </fill>
      <protection locked="1" hidden="0"/>
    </dxf>
    <dxf>
      <fill>
        <patternFill patternType="none">
          <fgColor indexed="64"/>
          <bgColor auto="1"/>
        </patternFill>
      </fill>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1"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5" tint="-0.499984740745262"/>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5" tint="-0.499984740745262"/>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5" tint="-0.499984740745262"/>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5" tint="-0.499984740745262"/>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right style="double">
          <color theme="5" tint="-0.499984740745262"/>
        </right>
        <top/>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double">
          <color theme="5" tint="-0.499984740745262"/>
        </left>
        <right/>
        <top/>
        <bottom/>
      </border>
      <protection locked="0" hidden="0"/>
    </dxf>
    <dxf>
      <fill>
        <patternFill patternType="none">
          <fgColor indexed="64"/>
          <bgColor auto="1"/>
        </patternFill>
      </fill>
      <alignment horizontal="center" vertical="top" textRotation="0" wrapText="0"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0"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solid">
          <fgColor indexed="64"/>
          <bgColor theme="5" tint="0.79998168889431442"/>
        </patternFill>
      </fill>
      <alignment horizontal="center" vertical="top" textRotation="0" wrapText="0" indent="0" justifyLastLine="0" shrinkToFit="0" readingOrder="0"/>
      <protection locked="1" hidden="0"/>
    </dxf>
    <dxf>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1" hidden="0"/>
    </dxf>
    <dxf>
      <numFmt numFmtId="164" formatCode="_-* #,##0_-;\-* #,##0_-;_-* &quot;-&quot;??_-;_-@_-"/>
      <fill>
        <patternFill patternType="none">
          <fgColor indexed="64"/>
          <bgColor indexed="65"/>
        </patternFill>
      </fill>
      <alignment horizontal="center" vertical="top" textRotation="0" wrapText="0" indent="0" justifyLastLine="0" shrinkToFit="0" readingOrder="0"/>
      <border diagonalUp="0" diagonalDown="0" outline="0">
        <left style="double">
          <color theme="1" tint="0.34998626667073579"/>
        </left>
        <right style="double">
          <color theme="1" tint="0.34998626667073579"/>
        </right>
        <top/>
        <bottom/>
      </border>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border diagonalUp="0" diagonalDown="0" outline="0">
        <left style="double">
          <color theme="1" tint="0.34998626667073579"/>
        </left>
        <right style="double">
          <color theme="1" tint="0.34998626667073579"/>
        </right>
        <top/>
        <bottom/>
      </border>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border diagonalUp="0" diagonalDown="0" outline="0">
        <left style="double">
          <color theme="1" tint="0.34998626667073579"/>
        </left>
        <right style="double">
          <color theme="1" tint="0.34998626667073579"/>
        </right>
        <top/>
        <bottom/>
      </border>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border diagonalUp="0" diagonalDown="0" outline="0">
        <left style="double">
          <color theme="1" tint="0.34998626667073579"/>
        </left>
        <right style="double">
          <color theme="1" tint="0.34998626667073579"/>
        </right>
        <top/>
        <bottom/>
      </border>
      <protection locked="0" hidden="0"/>
    </dxf>
    <dxf>
      <numFmt numFmtId="164" formatCode="_-* #,##0_-;\-* #,##0_-;_-* &quot;-&quot;??_-;_-@_-"/>
      <fill>
        <patternFill patternType="none">
          <fgColor indexed="64"/>
          <bgColor auto="1"/>
        </patternFill>
      </fill>
      <alignment horizontal="center" vertical="top" textRotation="0" wrapText="0" indent="0" justifyLastLine="0" shrinkToFit="0" readingOrder="0"/>
      <border diagonalUp="0" diagonalDown="0" outline="0">
        <left style="medium">
          <color indexed="64"/>
        </left>
        <right style="double">
          <color theme="1" tint="0.34998626667073579"/>
        </right>
        <top/>
        <bottom/>
      </border>
      <protection locked="0" hidden="0"/>
    </dxf>
    <dxf>
      <numFmt numFmtId="165" formatCode="_-* #,##0.000_-;\-* #,##0.00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0" indent="0" justifyLastLine="0" shrinkToFit="0" readingOrder="0"/>
      <protection locked="1" hidden="0"/>
    </dxf>
    <dxf>
      <fill>
        <patternFill patternType="none">
          <fgColor indexed="64"/>
          <bgColor auto="1"/>
        </patternFill>
      </fill>
      <alignment horizontal="center" vertical="top" textRotation="0" wrapText="0" indent="0" justifyLastLine="0" shrinkToFit="0" readingOrder="0"/>
      <protection locked="0" hidden="0"/>
    </dxf>
    <dxf>
      <font>
        <strike val="0"/>
        <outline val="0"/>
        <shadow val="0"/>
        <u val="none"/>
        <vertAlign val="baseline"/>
        <sz val="10"/>
        <color rgb="FF000000"/>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numFmt numFmtId="164"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style="double">
          <color theme="1" tint="0.34998626667073579"/>
        </right>
        <top/>
        <bottom/>
      </border>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border diagonalUp="0" diagonalDown="0" outline="0">
        <left style="double">
          <color theme="1" tint="0.34998626667073579"/>
        </left>
        <right/>
        <top/>
        <bottom/>
      </border>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style="double">
          <color theme="1" tint="0.34998626667073579"/>
        </right>
        <top/>
        <bottom/>
      </border>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border diagonalUp="0" diagonalDown="0" outline="0">
        <left style="double">
          <color theme="1" tint="0.34998626667073579"/>
        </left>
        <right/>
        <top/>
        <bottom/>
      </border>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style="double">
          <color theme="1" tint="0.34998626667073579"/>
        </right>
        <top/>
        <bottom/>
      </border>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border diagonalUp="0" diagonalDown="0" outline="0">
        <left style="double">
          <color theme="1" tint="0.34998626667073579"/>
        </left>
        <right/>
        <top/>
        <bottom/>
      </border>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style="double">
          <color theme="1" tint="0.34998626667073579"/>
        </right>
        <top/>
        <bottom/>
      </border>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border diagonalUp="0" diagonalDown="0" outline="0">
        <left style="double">
          <color theme="1" tint="0.34998626667073579"/>
        </left>
        <right/>
        <top/>
        <bottom/>
      </border>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style="double">
          <color theme="1" tint="0.34998626667073579"/>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style="double">
          <color theme="1" tint="0.34998626667073579"/>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000_-;\-* #,##0.000_-;_-* &quot;-&quot;??_-;_-@_-"/>
      <fill>
        <patternFill patternType="none">
          <fgColor indexed="64"/>
          <bgColor auto="1"/>
        </patternFill>
      </fill>
      <alignment horizontal="left" vertical="top" textRotation="0" wrapText="0"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numFmt numFmtId="0" formatCode="General"/>
      <fill>
        <patternFill patternType="solid">
          <fgColor indexed="64"/>
          <bgColor theme="2" tint="-9.9978637043366805E-2"/>
        </patternFill>
      </fill>
      <protection locked="1" hidden="0"/>
    </dxf>
    <dxf>
      <fill>
        <patternFill patternType="none">
          <fgColor indexed="64"/>
          <bgColor auto="1"/>
        </patternFill>
      </fill>
      <protection locked="0" hidden="0"/>
    </dxf>
    <dxf>
      <font>
        <strike val="0"/>
        <outline val="0"/>
        <shadow val="0"/>
        <u val="none"/>
        <vertAlign val="baseline"/>
        <sz val="10"/>
        <color rgb="FF000000"/>
        <name val="Calibri"/>
        <family val="2"/>
        <scheme val="minor"/>
      </font>
      <fill>
        <patternFill patternType="none">
          <fgColor indexed="64"/>
          <bgColor auto="1"/>
        </patternFill>
      </fill>
      <alignment horizontal="center" vertical="center" textRotation="0" wrapText="0"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style="double">
          <color theme="5" tint="-0.499984740745262"/>
        </right>
        <top/>
        <bottom/>
      </border>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style="double">
          <color theme="5" tint="-0.499984740745262"/>
        </right>
        <top/>
        <bottom/>
      </border>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style="double">
          <color theme="5" tint="-0.499984740745262"/>
        </right>
        <top/>
        <bottom/>
      </border>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style="double">
          <color theme="5" tint="-0.499984740745262"/>
        </right>
        <top/>
        <bottom/>
      </border>
      <protection locked="1" hidden="0"/>
    </dxf>
    <dxf>
      <numFmt numFmtId="164" formatCode="_-* #,##0_-;\-* #,##0_-;_-* &quot;-&quot;??_-;_-@_-"/>
      <fill>
        <patternFill patternType="none">
          <fgColor indexed="64"/>
          <bgColor auto="1"/>
        </patternFill>
      </fill>
      <alignment vertical="top" textRotation="0" wrapText="1" indent="0" justifyLastLine="0" shrinkToFit="0" readingOrder="0"/>
      <border diagonalUp="0" diagonalDown="0" outline="0">
        <left style="medium">
          <color indexed="64"/>
        </left>
        <right style="double">
          <color theme="5" tint="-0.499984740745262"/>
        </right>
        <top/>
        <bottom/>
      </border>
      <protection locked="1" hidden="0"/>
    </dxf>
    <dxf>
      <numFmt numFmtId="165" formatCode="_-* #,##0.000_-;\-* #,##0.000_-;_-* &quot;-&quot;??_-;_-@_-"/>
      <fill>
        <patternFill patternType="none">
          <fgColor indexed="64"/>
          <bgColor auto="1"/>
        </patternFill>
      </fill>
      <alignment vertical="top" textRotation="0" wrapText="1" indent="0" justifyLastLine="0" shrinkToFit="0" readingOrder="0"/>
      <protection locked="1" hidden="0"/>
    </dxf>
    <dxf>
      <fill>
        <patternFill patternType="none">
          <fgColor indexed="64"/>
          <bgColor auto="1"/>
        </patternFill>
      </fill>
      <alignment horizontal="left" vertical="top" textRotation="0" wrapText="1" indent="0" justifyLastLine="0" shrinkToFit="0" readingOrder="0"/>
      <protection locked="1" hidden="0"/>
    </dxf>
    <dxf>
      <numFmt numFmtId="0" formatCode="General"/>
      <fill>
        <patternFill patternType="solid">
          <fgColor indexed="64"/>
          <bgColor theme="5" tint="0.79998168889431442"/>
        </patternFill>
      </fill>
      <alignment vertical="top" textRotation="0" wrapText="1" indent="0" justifyLastLine="0" shrinkToFit="0" readingOrder="0"/>
      <protection locked="1" hidden="0"/>
    </dxf>
    <dxf>
      <fill>
        <patternFill patternType="none">
          <fgColor indexed="64"/>
          <bgColor auto="1"/>
        </patternFill>
      </fill>
      <alignment vertical="top" textRotation="0" wrapText="1" indent="0" justifyLastLine="0" shrinkToFit="0" readingOrder="0"/>
      <protection locked="1"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numFmt numFmtId="164" formatCode="_-* #,##0_-;\-* #,##0_-;_-* &quot;-&quot;??_-;_-@_-"/>
      <fill>
        <patternFill patternType="none">
          <fgColor indexed="64"/>
          <bgColor auto="1"/>
        </patternFill>
      </fill>
      <alignment horizontal="right" vertical="top" textRotation="0" wrapText="1" indent="0" justifyLastLine="0" shrinkToFit="0" readingOrder="0"/>
      <border diagonalUp="0" diagonalDown="0" outline="0">
        <left/>
        <right style="double">
          <color theme="5" tint="-0.499984740745262"/>
        </right>
        <top/>
        <bottom/>
      </border>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border diagonalUp="0" diagonalDown="0" outline="0">
        <left/>
        <right style="double">
          <color theme="5" tint="-0.499984740745262"/>
        </right>
        <top/>
        <bottom/>
      </border>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border diagonalUp="0" diagonalDown="0" outline="0">
        <left/>
        <right style="double">
          <color theme="5" tint="-0.499984740745262"/>
        </right>
        <top/>
        <bottom/>
      </border>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indexed="65"/>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border diagonalUp="0" diagonalDown="0" outline="0">
        <left/>
        <right style="double">
          <color theme="5" tint="-0.499984740745262"/>
        </right>
        <top/>
        <bottom/>
      </border>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5" tint="-0.499984740745262"/>
        </left>
        <right/>
        <top/>
        <bottom/>
      </border>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border diagonalUp="0" diagonalDown="0" outline="0">
        <left/>
        <right style="double">
          <color theme="5" tint="-0.499984740745262"/>
        </right>
        <top/>
        <bottom/>
      </border>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vertical="top" textRotation="0" wrapText="1" indent="0" justifyLastLine="0" shrinkToFit="0" readingOrder="0"/>
      <border diagonalUp="0" diagonalDown="0" outline="0">
        <left style="double">
          <color theme="5" tint="-0.499984740745262"/>
        </left>
        <right/>
        <top/>
        <bottom/>
      </border>
      <protection locked="0" hidden="0"/>
    </dxf>
    <dxf>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000_-;\-* #,##0.000_-;_-* &quot;-&quot;??_-;_-@_-"/>
      <fill>
        <patternFill patternType="none">
          <fgColor indexed="64"/>
          <bgColor auto="1"/>
        </patternFill>
      </fill>
      <alignment vertical="top" textRotation="0" wrapText="1" indent="0" justifyLastLine="0" shrinkToFit="0" readingOrder="0"/>
      <protection locked="0" hidden="0"/>
    </dxf>
    <dxf>
      <numFmt numFmtId="35" formatCode="_-* #,##0.00_-;\-* #,##0.00_-;_-* &quot;-&quot;??_-;_-@_-"/>
      <fill>
        <patternFill patternType="none">
          <fgColor indexed="64"/>
          <bgColor auto="1"/>
        </patternFill>
      </fill>
      <alignment horizontal="center"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numFmt numFmtId="0" formatCode="General"/>
      <fill>
        <patternFill patternType="solid">
          <fgColor indexed="64"/>
          <bgColor theme="5" tint="0.79998168889431442"/>
        </patternFill>
      </fill>
      <alignment vertical="top" textRotation="0" wrapText="1" indent="0" justifyLastLine="0" shrinkToFit="0" readingOrder="0"/>
      <protection locked="1" hidden="0"/>
    </dxf>
    <dxf>
      <fill>
        <patternFill patternType="none">
          <fgColor indexed="64"/>
          <bgColor auto="1"/>
        </patternFill>
      </fill>
      <alignment vertical="top" textRotation="0" wrapText="1" indent="0" justifyLastLine="0" shrinkToFit="0" readingOrder="0"/>
      <protection locked="0" hidden="0"/>
    </dxf>
    <dxf>
      <font>
        <strike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1" indent="0" justifyLastLine="0" shrinkToFit="0" readingOrder="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4" tint="-0.249977111117893"/>
        </left>
        <right/>
        <top/>
        <bottom/>
      </border>
      <protection locked="0" hidden="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4" tint="-0.249977111117893"/>
        </left>
        <right/>
        <top/>
        <bottom/>
      </border>
      <protection locked="0" hidden="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4" tint="-0.249977111117893"/>
        </left>
        <right/>
        <top/>
        <bottom/>
      </border>
      <protection locked="0" hidden="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indexed="65"/>
        </patternFill>
      </fill>
      <alignment horizontal="center" vertical="center"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4" tint="-0.249977111117893"/>
        </left>
        <right/>
      </border>
      <protection locked="0" hidden="0"/>
    </dxf>
    <dxf>
      <fill>
        <patternFill patternType="none">
          <fgColor indexed="64"/>
          <bgColor auto="1"/>
        </patternFill>
      </fill>
      <alignment horizontal="left" vertical="top" textRotation="0" wrapText="1" indent="0" justifyLastLine="0" shrinkToFit="0" readingOrder="0"/>
      <border outline="0">
        <right style="medium">
          <color theme="4" tint="-0.499984740745262"/>
        </right>
      </border>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solid">
          <fgColor indexed="64"/>
          <bgColor theme="4" tint="0.79998168889431442"/>
        </patternFill>
      </fill>
      <alignment textRotation="0" wrapText="1" indent="0" justifyLastLine="0" shrinkToFit="0" readingOrder="0"/>
      <protection locked="1" hidden="0"/>
    </dxf>
    <dxf>
      <fill>
        <patternFill patternType="none">
          <fgColor indexed="64"/>
          <bgColor auto="1"/>
        </patternFill>
      </fill>
      <alignment textRotation="0" wrapText="1" indent="0" justifyLastLine="0" shrinkToFit="0" readingOrder="0"/>
      <protection locked="0" hidden="0"/>
    </dxf>
    <dxf>
      <font>
        <strike val="0"/>
        <outline val="0"/>
        <shadow val="0"/>
        <u val="none"/>
        <vertAlign val="baseline"/>
        <sz val="9"/>
        <color theme="1"/>
        <name val="Calibri"/>
        <family val="2"/>
        <scheme val="minor"/>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 #,##0_-;\-* #,##0_-;_-* &quot;-&quot;??_-;_-@_-"/>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strike val="0"/>
        <outline val="0"/>
        <shadow val="0"/>
        <u val="none"/>
        <vertAlign val="baseline"/>
        <sz val="1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medium">
          <color indexed="64"/>
        </left>
        <top/>
        <bottom/>
      </border>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1" indent="0" justifyLastLine="0" shrinkToFit="0" readingOrder="0"/>
      <protection locked="0" hidden="0"/>
    </dxf>
    <dxf>
      <font>
        <strike val="0"/>
        <outline val="0"/>
        <shadow val="0"/>
        <u val="none"/>
        <vertAlign val="baseline"/>
        <sz val="1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strike val="0"/>
        <outline val="0"/>
        <shadow val="0"/>
        <u val="none"/>
        <vertAlign val="baseline"/>
        <sz val="11"/>
        <color rgb="FF000000"/>
        <name val="Calibri"/>
        <family val="2"/>
        <scheme val="minor"/>
      </font>
      <numFmt numFmtId="0" formatCode="General"/>
      <fill>
        <patternFill patternType="solid">
          <fgColor indexed="64"/>
          <bgColor theme="4" tint="0.79998168889431442"/>
        </patternFill>
      </fill>
      <alignment horizontal="general" vertical="center"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border diagonalUp="0" diagonalDown="0" outline="0">
        <left style="medium">
          <color indexed="64"/>
        </left>
      </border>
      <protection locked="0" hidden="0"/>
    </dxf>
    <dxf>
      <numFmt numFmtId="1" formatCode="0"/>
      <alignment horizontal="center" vertical="top" textRotation="0" wrapText="0" indent="0" justifyLastLine="0" shrinkToFit="0" readingOrder="0"/>
      <border diagonalUp="0" diagonalDown="0" outline="0">
        <left/>
        <right style="double">
          <color theme="9" tint="-0.249977111117893"/>
        </right>
        <top/>
        <bottom/>
      </border>
      <protection locked="0" hidden="0"/>
    </dxf>
    <dxf>
      <alignment horizontal="center" vertical="top" textRotation="0" wrapText="0" indent="0" justifyLastLine="0" shrinkToFit="0" readingOrder="0"/>
      <protection locked="0" hidden="0"/>
    </dxf>
    <dxf>
      <alignment horizontal="left" vertical="top" textRotation="0" indent="0" justifyLastLine="0" shrinkToFit="0" readingOrder="0"/>
      <protection locked="0" hidden="0"/>
    </dxf>
    <dxf>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font>
        <b/>
        <strike val="0"/>
        <outline val="0"/>
        <shadow val="0"/>
        <u val="none"/>
        <vertAlign val="baseline"/>
        <sz val="11"/>
        <color theme="0"/>
        <name val="Calibri"/>
        <family val="2"/>
        <scheme val="minor"/>
      </font>
      <numFmt numFmtId="0" formatCode="General"/>
      <fill>
        <patternFill patternType="solid">
          <fgColor indexed="64"/>
          <bgColor theme="9"/>
        </patternFill>
      </fill>
      <protection locked="1" hidden="0"/>
    </dxf>
    <dxf>
      <protection locked="0" hidden="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rgb="FF000000"/>
        </left>
        <right style="thin">
          <color rgb="FF000000"/>
        </right>
        <top/>
        <bottom/>
      </border>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dxf>
    <dxf>
      <font>
        <b/>
        <strike val="0"/>
        <outline val="0"/>
        <shadow val="0"/>
        <u val="none"/>
        <vertAlign val="baseline"/>
        <sz val="11"/>
        <color auto="1"/>
        <name val="Calibri"/>
        <family val="2"/>
        <scheme val="minor"/>
      </font>
      <numFmt numFmtId="164" formatCode="_-* #,##0_-;\-* #,##0_-;_-* &quot;-&quot;??_-;_-@_-"/>
      <fill>
        <patternFill patternType="none">
          <fgColor indexed="64"/>
          <bgColor auto="1"/>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medium">
          <color indexed="64"/>
        </left>
        <right/>
        <top/>
        <bottom/>
      </border>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font>
        <b/>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0" hidden="0"/>
    </dxf>
    <dxf>
      <font>
        <strike val="0"/>
        <outline val="0"/>
        <shadow val="0"/>
        <u val="none"/>
        <vertAlign val="baseline"/>
        <sz val="9"/>
        <color theme="1"/>
        <name val="Calibri"/>
        <family val="2"/>
        <scheme val="minor"/>
      </font>
      <alignment horizontal="general" vertical="bottom" textRotation="0" wrapText="1" indent="0" justifyLastLine="0" shrinkToFit="0" readingOrder="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right style="double">
          <color theme="9" tint="-0.499984740745262"/>
        </right>
        <top/>
        <bottom/>
      </border>
      <protection locked="0" hidden="0"/>
    </dxf>
    <dxf>
      <numFmt numFmtId="0" formatCode="Genera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style="double">
          <color theme="9" tint="-0.499984740745262"/>
        </left>
        <right/>
        <top/>
        <bottom/>
      </border>
      <protection locked="0" hidden="0"/>
    </dxf>
    <dxf>
      <alignment horizontal="center" vertical="top" textRotation="0" wrapText="1" indent="0" justifyLastLine="0" shrinkToFit="0" readingOrder="0"/>
      <protection locked="0" hidden="0"/>
    </dxf>
    <dxf>
      <numFmt numFmtId="0" formatCode="Genera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right style="double">
          <color theme="9" tint="-0.499984740745262"/>
        </right>
        <top/>
        <bottom/>
      </border>
      <protection locked="0" hidden="0"/>
    </dxf>
    <dxf>
      <numFmt numFmtId="0" formatCode="Genera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style="double">
          <color theme="9" tint="-0.499984740745262"/>
        </left>
        <right/>
        <top/>
        <bottom/>
      </border>
      <protection locked="0" hidden="0"/>
    </dxf>
    <dxf>
      <alignment horizontal="center"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theme="9"/>
        </patternFill>
      </fil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protection locked="0" hidden="0"/>
    </dxf>
    <dxf>
      <font>
        <b/>
        <color theme="0"/>
      </font>
      <fill>
        <patternFill patternType="solid">
          <fgColor indexed="64"/>
          <bgColor theme="9"/>
        </patternFill>
      </fill>
      <alignment horizontal="center" vertical="top" textRotation="0" wrapText="1" indent="0" justifyLastLine="0" shrinkToFit="0" readingOrder="0"/>
      <border diagonalUp="0" diagonalDown="0" outline="0">
        <left/>
        <right style="double">
          <color theme="9" tint="-0.499984740745262"/>
        </right>
        <top/>
        <bottom/>
      </border>
      <protection locked="0" hidden="0"/>
    </dxf>
    <dxf>
      <font>
        <b/>
        <strike val="0"/>
        <outline val="0"/>
        <shadow val="0"/>
        <u val="none"/>
        <vertAlign val="baseline"/>
        <sz val="11"/>
        <color theme="0"/>
        <name val="Calibri"/>
        <family val="2"/>
        <scheme val="minor"/>
      </font>
      <fill>
        <patternFill patternType="solid">
          <fgColor indexed="64"/>
          <bgColor theme="9"/>
        </patternFill>
      </fil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style="medium">
          <color indexed="64"/>
        </left>
        <right/>
        <top/>
        <bottom/>
      </border>
      <protection locked="0" hidden="0"/>
    </dxf>
    <dxf>
      <alignment horizontal="left"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alignment horizontal="left" vertical="top" textRotation="0" wrapText="1" indent="0" justifyLastLine="0" shrinkToFit="0" readingOrder="0"/>
      <protection locked="0" hidden="0"/>
    </dxf>
    <dxf>
      <numFmt numFmtId="1" formatCode="0"/>
      <alignment horizontal="center"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font>
        <b/>
        <strike val="0"/>
        <outline val="0"/>
        <shadow val="0"/>
        <u val="none"/>
        <vertAlign val="baseline"/>
        <sz val="11"/>
        <color theme="0"/>
        <name val="Calibri"/>
        <family val="2"/>
        <scheme val="minor"/>
      </font>
      <numFmt numFmtId="0" formatCode="General"/>
      <fill>
        <patternFill patternType="solid">
          <fgColor indexed="64"/>
          <bgColor theme="9"/>
        </patternFill>
      </fill>
      <alignment horizontal="center" vertical="top" textRotation="0" wrapText="1" indent="0" justifyLastLine="0" shrinkToFit="0" readingOrder="0"/>
      <protection locked="1" hidden="0"/>
    </dxf>
    <dxf>
      <alignment vertical="top"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outline="0">
        <left style="thin">
          <color rgb="FF000000"/>
        </left>
        <right style="thin">
          <color rgb="FF000000"/>
        </right>
        <top/>
        <bottom/>
      </border>
    </dxf>
    <dxf>
      <border>
        <left style="thin">
          <color theme="9"/>
        </left>
      </border>
    </dxf>
    <dxf>
      <font>
        <b/>
        <i val="0"/>
      </font>
      <fill>
        <patternFill>
          <bgColor theme="9" tint="0.59996337778862885"/>
        </patternFill>
      </fill>
      <border>
        <left style="thin">
          <color theme="9"/>
        </left>
      </border>
    </dxf>
    <dxf>
      <border>
        <top style="thin">
          <color theme="9"/>
        </top>
      </border>
    </dxf>
    <dxf>
      <border>
        <top style="thin">
          <color theme="9"/>
        </top>
      </border>
    </dxf>
    <dxf>
      <font>
        <b/>
        <i val="0"/>
        <color theme="1"/>
      </font>
      <fill>
        <patternFill>
          <bgColor theme="9" tint="0.79998168889431442"/>
        </patternFill>
      </fill>
    </dxf>
    <dxf>
      <font>
        <b/>
        <color theme="1"/>
      </font>
    </dxf>
    <dxf>
      <font>
        <b/>
        <i/>
        <color theme="1"/>
      </font>
      <fill>
        <patternFill>
          <bgColor theme="9" tint="0.59996337778862885"/>
        </patternFill>
      </fill>
      <border>
        <top style="double">
          <color theme="9"/>
        </top>
      </border>
    </dxf>
    <dxf>
      <font>
        <b/>
        <color theme="0"/>
      </font>
      <fill>
        <patternFill patternType="solid">
          <fgColor theme="9"/>
          <bgColor theme="9"/>
        </patternFill>
      </fill>
    </dxf>
    <dxf>
      <font>
        <color theme="1"/>
      </font>
      <border>
        <left style="thin">
          <color theme="9"/>
        </left>
        <right style="thin">
          <color theme="9"/>
        </right>
        <top style="thin">
          <color theme="9"/>
        </top>
        <bottom style="thin">
          <color theme="9"/>
        </bottom>
        <vertical style="thin">
          <color theme="9"/>
        </vertical>
        <horizontal style="thin">
          <color theme="9"/>
        </horizontal>
      </border>
    </dxf>
    <dxf>
      <border>
        <left style="thin">
          <color theme="8"/>
        </left>
      </border>
    </dxf>
    <dxf>
      <border>
        <left style="thin">
          <color theme="8"/>
        </left>
      </border>
    </dxf>
    <dxf>
      <border>
        <top style="thin">
          <color theme="8"/>
        </top>
      </border>
    </dxf>
    <dxf>
      <border>
        <top style="thin">
          <color theme="8"/>
        </top>
      </border>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left>
        <right style="thin">
          <color theme="8"/>
        </right>
        <top style="thin">
          <color theme="8"/>
        </top>
        <bottom style="thin">
          <color theme="8"/>
        </bottom>
        <vertical style="thin">
          <color theme="8"/>
        </vertical>
        <horizontal style="thin">
          <color theme="8"/>
        </horizontal>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vertical style="thin">
          <color theme="7"/>
        </vertical>
        <horizontal style="thin">
          <color theme="7"/>
        </horizontal>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left>
        <right style="thin">
          <color theme="6"/>
        </right>
        <top style="thin">
          <color theme="6"/>
        </top>
        <bottom style="thin">
          <color theme="6"/>
        </bottom>
        <vertical style="thin">
          <color theme="6"/>
        </vertical>
        <horizontal style="thin">
          <color theme="6"/>
        </horizontal>
      </border>
    </dxf>
    <dxf>
      <border>
        <left style="thin">
          <color theme="5"/>
        </left>
      </border>
    </dxf>
    <dxf>
      <border>
        <left style="thin">
          <color theme="5"/>
        </left>
      </border>
    </dxf>
    <dxf>
      <border>
        <top style="thin">
          <color theme="5"/>
        </top>
      </border>
    </dxf>
    <dxf>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5"/>
        </left>
        <right style="thin">
          <color theme="5"/>
        </right>
        <top style="thin">
          <color theme="5"/>
        </top>
        <bottom style="thin">
          <color theme="5"/>
        </bottom>
        <vertical style="thin">
          <color theme="5"/>
        </vertical>
        <horizontal style="thin">
          <color theme="5"/>
        </horizontal>
      </border>
    </dxf>
  </dxfs>
  <tableStyles count="5" defaultTableStyle="TableStyleLight14 2" defaultPivotStyle="PivotStyleLight16">
    <tableStyle name="TableStyleLight10 2" pivot="0" count="9" xr9:uid="{27B615DD-4F69-4FDB-BE3A-220C8EF96D97}">
      <tableStyleElement type="wholeTable" dxfId="467"/>
      <tableStyleElement type="headerRow" dxfId="466"/>
      <tableStyleElement type="totalRow" dxfId="465"/>
      <tableStyleElement type="firstColumn" dxfId="464"/>
      <tableStyleElement type="lastColumn" dxfId="463"/>
      <tableStyleElement type="firstRowStripe" dxfId="462"/>
      <tableStyleElement type="secondRowStripe" dxfId="461"/>
      <tableStyleElement type="firstColumnStripe" dxfId="460"/>
      <tableStyleElement type="secondColumnStripe" dxfId="459"/>
    </tableStyle>
    <tableStyle name="TableStyleLight11 2" pivot="0" count="9" xr9:uid="{BB28E222-F117-4FA7-B7B1-F034CD3DFA16}">
      <tableStyleElement type="wholeTable" dxfId="458"/>
      <tableStyleElement type="headerRow" dxfId="457"/>
      <tableStyleElement type="totalRow" dxfId="456"/>
      <tableStyleElement type="firstColumn" dxfId="455"/>
      <tableStyleElement type="lastColumn" dxfId="454"/>
      <tableStyleElement type="firstRowStripe" dxfId="453"/>
      <tableStyleElement type="secondRowStripe" dxfId="452"/>
      <tableStyleElement type="firstColumnStripe" dxfId="451"/>
      <tableStyleElement type="secondColumnStripe" dxfId="450"/>
    </tableStyle>
    <tableStyle name="TableStyleLight12 2" pivot="0" count="9" xr9:uid="{D403CAEA-A76F-4A1A-A46D-AD7412DA4629}">
      <tableStyleElement type="wholeTable" dxfId="449"/>
      <tableStyleElement type="headerRow" dxfId="448"/>
      <tableStyleElement type="totalRow" dxfId="447"/>
      <tableStyleElement type="firstColumn" dxfId="446"/>
      <tableStyleElement type="lastColumn" dxfId="445"/>
      <tableStyleElement type="firstRowStripe" dxfId="444"/>
      <tableStyleElement type="secondRowStripe" dxfId="443"/>
      <tableStyleElement type="firstColumnStripe" dxfId="442"/>
      <tableStyleElement type="secondColumnStripe" dxfId="441"/>
    </tableStyle>
    <tableStyle name="TableStyleLight13 2" pivot="0" count="9" xr9:uid="{28DBBC5F-D3DB-450C-BEFA-5BC4E9D7D460}">
      <tableStyleElement type="wholeTable" dxfId="440"/>
      <tableStyleElement type="headerRow" dxfId="439"/>
      <tableStyleElement type="totalRow" dxfId="438"/>
      <tableStyleElement type="firstColumn" dxfId="437"/>
      <tableStyleElement type="lastColumn" dxfId="436"/>
      <tableStyleElement type="firstRowStripe" dxfId="435"/>
      <tableStyleElement type="secondRowStripe" dxfId="434"/>
      <tableStyleElement type="firstColumnStripe" dxfId="433"/>
      <tableStyleElement type="secondColumnStripe" dxfId="432"/>
    </tableStyle>
    <tableStyle name="TableStyleLight14 2" pivot="0" count="9" xr9:uid="{2D32E81A-4717-411A-BC71-8F2E71EEB74B}">
      <tableStyleElement type="wholeTable" dxfId="431"/>
      <tableStyleElement type="headerRow" dxfId="430"/>
      <tableStyleElement type="totalRow" dxfId="429"/>
      <tableStyleElement type="firstColumn" dxfId="428"/>
      <tableStyleElement type="lastColumn" dxfId="427"/>
      <tableStyleElement type="firstRowStripe" dxfId="426"/>
      <tableStyleElement type="secondRowStripe" dxfId="425"/>
      <tableStyleElement type="firstColumnStripe" dxfId="424"/>
      <tableStyleElement type="secondColumnStripe" dxfId="4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worksheet" Target="worksheets/sheet21.xml"/><Relationship Id="rId34" Type="http://schemas.openxmlformats.org/officeDocument/2006/relationships/customXml" Target="../customXml/item6.xml"/><Relationship Id="rId42" Type="http://schemas.openxmlformats.org/officeDocument/2006/relationships/customXml" Target="../customXml/item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D44743-1995-4364-AE04-7FA087DAD6E6}" name="Emplois" displayName="Emplois" ref="D64:AH244" totalsRowShown="0" headerRowDxfId="422" dataDxfId="421">
  <tableColumns count="31">
    <tableColumn id="1" xr3:uid="{EDF89660-06EF-48A6-ABD1-6E59DDAB75C9}" name="N" dataDxfId="420">
      <calculatedColumnFormula>IF(Emplois[[#This Row],[Poste/Titre]]="","",ROW(A1))</calculatedColumnFormula>
    </tableColumn>
    <tableColumn id="2" xr3:uid="{9EF52C4C-697D-480B-AE8C-D2099E3BA6D3}" name="Poste/Titre" dataDxfId="419"/>
    <tableColumn id="10" xr3:uid="{3036B1A6-1B88-404C-B79C-47610F44E323}" name="Catégorie professionnelle" dataDxfId="418"/>
    <tableColumn id="11" xr3:uid="{66C65758-3837-43A4-860E-776423A673A4}" name="Categorie de poste" dataDxfId="417"/>
    <tableColumn id="20" xr3:uid="{737063D2-C0DB-4A7C-AB73-AD420167EBFF}" name="Diplome" dataDxfId="416"/>
    <tableColumn id="19" xr3:uid="{578FD90A-B0EF-4147-962C-A73E92AC7B77}" name="Niveau d'études" dataDxfId="415"/>
    <tableColumn id="18" xr3:uid="{5433CB56-EC65-470E-B8E9-9DFCF35B318D}" name="Années d'expériences requises" dataDxfId="414"/>
    <tableColumn id="17" xr3:uid="{6B389486-45D7-42FB-A469-5181A4087488}" name="Domaine d'expertise attendu" dataDxfId="413"/>
    <tableColumn id="16" xr3:uid="{8E145D2C-0BFE-4AC7-9574-514D56213457}" name="Certifications requises" dataDxfId="412"/>
    <tableColumn id="15" xr3:uid="{0FDDAF4B-FE7C-4BB1-A57C-737862E9C8F6}" name="Préciser autres Certifications" dataDxfId="411"/>
    <tableColumn id="7" xr3:uid="{34DC9480-7EA5-484F-8B5F-5B992195141D}" name="Nbre Ivoiriens" dataDxfId="410"/>
    <tableColumn id="8" xr3:uid="{09082D88-2861-43F1-8955-8B938168EE74}" name="Nbr Non Ivoiriens" dataDxfId="409"/>
    <tableColumn id="3" xr3:uid="{14467A6D-DDAC-45AC-9E35-E13C3C77539C}" name="Niv. Dotation" dataDxfId="408">
      <calculatedColumnFormula>+Emplois[[#This Row],[Nbre Ivoiriens]]+Emplois[[#This Row],[Nbr Non Ivoiriens]]</calculatedColumnFormula>
    </tableColumn>
    <tableColumn id="6" xr3:uid="{21A0116C-880B-4637-90B3-AB556428E385}" name="Durée Prévue (mois)" dataDxfId="407"/>
    <tableColumn id="21" xr3:uid="{3BE2C17B-0530-418A-9362-D2A51F198BC9}" name="Nbre Ivoiriens2" dataDxfId="406"/>
    <tableColumn id="22" xr3:uid="{90D1A5FD-9191-4079-86B6-65A8A91B1885}" name="Nbr Non Ivoiriens2" dataDxfId="405"/>
    <tableColumn id="23" xr3:uid="{B3662518-D573-4A2E-A177-996F98CCED7A}" name="Niv. Dotation2" dataDxfId="404">
      <calculatedColumnFormula>+Emplois[[#This Row],[Nbre Ivoiriens2]]+Emplois[[#This Row],[Nbr Non Ivoiriens2]]</calculatedColumnFormula>
    </tableColumn>
    <tableColumn id="24" xr3:uid="{A9292871-E62E-411F-BB8A-C0DE45800007}" name="Durée Prévue (mois)2" dataDxfId="403"/>
    <tableColumn id="26" xr3:uid="{FBD9F727-30A4-448B-9CAA-94090359733D}" name="Nbre Ivoiriens3" dataDxfId="402"/>
    <tableColumn id="27" xr3:uid="{802EDB1F-6ACA-4BC9-89A5-64F2194768BF}" name="Nbr Non Ivoiriens3" dataDxfId="401"/>
    <tableColumn id="28" xr3:uid="{5E7DB332-0CD1-4AB1-AF9A-C0ABA9080712}" name="Niv. Dotation3" dataDxfId="400">
      <calculatedColumnFormula>+Emplois[[#This Row],[Nbre Ivoiriens3]]+Emplois[[#This Row],[Nbr Non Ivoiriens3]]</calculatedColumnFormula>
    </tableColumn>
    <tableColumn id="29" xr3:uid="{156FBB98-426E-4782-A769-726351C921F3}" name="Durée Prévue (mois)3" dataDxfId="399"/>
    <tableColumn id="31" xr3:uid="{D6AAD31A-31BC-464C-8FB8-A58694814060}" name="Nbre Ivoiriens4" dataDxfId="398"/>
    <tableColumn id="32" xr3:uid="{3AE401A7-CBAB-4DDB-9B1B-5EDDA470F5D0}" name="Nbr Non Ivoiriens4" dataDxfId="397"/>
    <tableColumn id="33" xr3:uid="{846923C5-4C67-4225-8BBC-E681D717F5B6}" name="Niv. Dotation4" dataDxfId="396">
      <calculatedColumnFormula>+Emplois[[#This Row],[Nbre Ivoiriens4]]+Emplois[[#This Row],[Nbr Non Ivoiriens4]]</calculatedColumnFormula>
    </tableColumn>
    <tableColumn id="34" xr3:uid="{8D0842C6-8A15-40DD-9AA5-469190C6F1AC}" name="Durée Prévue (mois)4" dataDxfId="395"/>
    <tableColumn id="36" xr3:uid="{A193DD04-FFE2-4F4E-8A0B-54A620B07F8C}" name="Nbre Ivoiriens5" dataDxfId="394"/>
    <tableColumn id="37" xr3:uid="{77077191-F458-4DCF-968B-95086ADD79B7}" name="Nbr Non Ivoiriens5" dataDxfId="393"/>
    <tableColumn id="38" xr3:uid="{A3F240A2-4684-4E39-9164-D2B45693D09C}" name="Niv. Dotation5" dataDxfId="392">
      <calculatedColumnFormula>+Emplois[[#This Row],[Nbre Ivoiriens5]]+Emplois[[#This Row],[Nbr Non Ivoiriens5]]</calculatedColumnFormula>
    </tableColumn>
    <tableColumn id="39" xr3:uid="{BDD203E8-66A5-4279-B474-7DA1BE5E5C08}" name="Durée Prévue (mois)5" dataDxfId="391"/>
    <tableColumn id="40" xr3:uid="{1042422C-6321-4F96-8542-1A5929DB5A38}" name="Commentaires    " dataDxfId="390"/>
  </tableColumns>
  <tableStyleInfo name="TableStyleLight1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8122CF-A82E-44B3-A4AC-5795158759A9}" name="Formations" displayName="Formations" ref="F26:T116" headerRowDxfId="389" dataDxfId="388">
  <tableColumns count="15">
    <tableColumn id="1" xr3:uid="{D18FFC19-612F-4E42-8C99-594C52A0BE8C}" name="S/N." totalsRowLabel="Total" dataDxfId="387">
      <calculatedColumnFormula>IF(G27="","",ROW(F1))</calculatedColumnFormula>
    </tableColumn>
    <tableColumn id="2" xr3:uid="{A9D7FF58-129F-43D0-A042-442429465949}" name="Domaines d’opportunité de Formation" dataDxfId="386"/>
    <tableColumn id="6" xr3:uid="{6306C243-B75C-43ED-8396-4C5793800B49}" name="Description" dataDxfId="385"/>
    <tableColumn id="3" xr3:uid="{B0712EA7-48F2-4FD2-BC33-27C94070D69B}" name="Exigence De Qualification" dataDxfId="384"/>
    <tableColumn id="4" xr3:uid="{568D1455-CA94-40C4-AA94-378A34D9800E}" name="Type De Certification/formation" dataDxfId="383"/>
    <tableColumn id="7" xr3:uid="{4245C27F-CCF0-460D-B6AD-278BAABCE396}" name="Durée (Jours)" dataDxfId="382"/>
    <tableColumn id="5" xr3:uid="{3395306A-3CB9-4936-B104-849D8A78160C}" name="Budget prévisionnel (FCFA)" totalsRowFunction="sum" dataDxfId="381" totalsRowDxfId="380"/>
    <tableColumn id="8" xr3:uid="{2A327DE9-09A1-4C3D-B9BE-6E8102814DE0}" name="Durée (Jours)2" dataDxfId="379"/>
    <tableColumn id="9" xr3:uid="{73E95DF1-077D-4A35-BFDD-679F82533C38}" name="Budget prévisionnel (FCFA)2" dataDxfId="378"/>
    <tableColumn id="10" xr3:uid="{63EF6EB0-ECB6-4006-A262-D4E1BCBCEEBE}" name="Durée (Jours)3" dataDxfId="377"/>
    <tableColumn id="11" xr3:uid="{932A5AD3-5A33-456A-B6ED-A02ED84D5D46}" name="Budget prévisionnel (FCFA)3" dataDxfId="376"/>
    <tableColumn id="12" xr3:uid="{18ED31E7-0D4C-4F0C-BE20-83954BB1B883}" name="Durée (Jours)4" dataDxfId="375"/>
    <tableColumn id="13" xr3:uid="{ACE25436-F7D9-4859-A7F4-CECA8B854EE2}" name="Budget prévisionnel (FCFA)4" dataDxfId="374"/>
    <tableColumn id="14" xr3:uid="{4FE6F94B-0E3D-47E4-88B1-4C1386E21D0C}" name="Durée (Jours)5" dataDxfId="373"/>
    <tableColumn id="15" xr3:uid="{0B491360-EA12-4205-BA1D-FBE4D6CC803B}" name="Budget prévisionnel (FCFA)5" dataDxfId="372"/>
  </tableColumns>
  <tableStyleInfo name="TableStyleLight1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697769-8CB7-4FB0-A33B-DABF9C12B3C9}" name="Remplacement" displayName="Remplacement" ref="F25:Z126" totalsRowShown="0" headerRowDxfId="371" dataDxfId="370">
  <tableColumns count="21">
    <tableColumn id="1" xr3:uid="{1053ECEE-6991-4C4D-A47A-6DC6348B1AE1}" name="S/N" dataDxfId="369">
      <calculatedColumnFormula>IF(Remplacement[[#This Row],[Poste à nationaliser]]="","",ROW(A1))</calculatedColumnFormula>
    </tableColumn>
    <tableColumn id="2" xr3:uid="{E6ADCAF4-3649-4851-947B-CCE5D8F49668}" name="Poste à nationaliser" dataDxfId="368"/>
    <tableColumn id="8" xr3:uid="{9505F63B-3B44-4168-9994-F19A54C0E479}" name="Nombre de postes" dataDxfId="367"/>
    <tableColumn id="7" xr3:uid="{2F276C30-3B45-4329-AC0C-85B83EF8D58D}" name="Catégorie professionnelle" dataDxfId="366"/>
    <tableColumn id="9" xr3:uid="{1CB42484-2B96-41BB-B96F-9295CA57D37B}" name=" Formations / certifications requises pour nationaliser le poste_x000a_" dataDxfId="365"/>
    <tableColumn id="3" xr3:uid="{5ABE9221-17CD-4A96-A617-09A662EAE6B4}" name="Durée prévisionnelle d’occupation par un non-ivoirien (mois)" dataDxfId="364"/>
    <tableColumn id="4" xr3:uid="{F549F76B-C748-487E-AF93-1B2225D8E523}" name="Nombre de nationaux identifiés" dataDxfId="363"/>
    <tableColumn id="5" xr3:uid="{8AD45191-66C7-4372-94CC-D185E412A180}" name="Durée de la formation ou  Certification (MOIS)" dataDxfId="362"/>
    <tableColumn id="6" xr3:uid="{F722C436-53A3-4530-9B43-C69048C46D76}" name="Budget prévisionnel (FCFA)" dataDxfId="361"/>
    <tableColumn id="10" xr3:uid="{720153F1-DC24-4C9C-9C18-B5957A85232E}" name="Nombre de nationaux identifiés2" dataDxfId="360"/>
    <tableColumn id="11" xr3:uid="{8C84DA4A-787D-49D6-9ABE-2A8BF49789AF}" name="Durée de la formation ou  Certification (MOIS)3" dataDxfId="359"/>
    <tableColumn id="12" xr3:uid="{22C036C4-0B75-4F04-971F-D80AE98BDFE3}" name="Budget prévisionnel (FCFA)1" dataDxfId="358"/>
    <tableColumn id="13" xr3:uid="{3D9CCDAD-CA15-4FBE-ABFF-5EAF60A88302}" name="Nombre de nationaux identifiés5" dataDxfId="357"/>
    <tableColumn id="14" xr3:uid="{48782E0F-0C4E-47A2-8B99-149581577B81}" name="Durée de la formation ou  Certification (MOIS)6" dataDxfId="356"/>
    <tableColumn id="15" xr3:uid="{9C434183-265D-47C4-A134-EA010B5FD4EA}" name="Budget prévisionnel (FCFA)2" dataDxfId="355"/>
    <tableColumn id="16" xr3:uid="{B1F6A597-9284-4291-9491-0B8A53A87F1D}" name="Nombre de nationaux identifiés8" dataDxfId="354"/>
    <tableColumn id="17" xr3:uid="{6C1F7B1D-DEC7-444E-84DE-36695DF2D3D4}" name="Durée de la formation ou  Certification (MOIS)9" dataDxfId="353"/>
    <tableColumn id="18" xr3:uid="{0F4B981D-3D0B-4A64-BA42-8CA5DC496B8D}" name="Budget prévisionnel (FCFA)3" dataDxfId="352"/>
    <tableColumn id="19" xr3:uid="{05B00272-E999-4E64-8D2E-A3620E0CFC59}" name="Nombre de nationaux identifiés11" dataDxfId="351"/>
    <tableColumn id="20" xr3:uid="{3200221D-4740-4CC1-B320-856AAB5B9F3E}" name="Durée de la formation ou  Certification (MOIS)12" dataDxfId="350"/>
    <tableColumn id="21" xr3:uid="{B0604F16-524C-4F2C-B619-B53C7421A63D}" name="Budget prévisionnel (FCFA)4" dataDxfId="349"/>
  </tableColumns>
  <tableStyleInfo name="TableStyleLight1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5F76AC-B1D8-465D-8F9B-2FAC8D25DA34}" name="Facilitation" displayName="Facilitation" ref="F23:Q101" totalsRowShown="0" headerRowDxfId="348" dataDxfId="347">
  <tableColumns count="12">
    <tableColumn id="1" xr3:uid="{6AC59CC0-BCE4-4FD8-97EE-AE99A5461501}" name="S/N." dataDxfId="346">
      <calculatedColumnFormula>IF(Facilitation[[#This Row],[Type de facilitation]]="","",ROW(A1))</calculatedColumnFormula>
    </tableColumn>
    <tableColumn id="5" xr3:uid="{E5AE3375-4561-4611-BBE7-46ADF38BC90A}" name="Type de facilitation" dataDxfId="345"/>
    <tableColumn id="8" xr3:uid="{E057D5BC-307A-41BE-A8B6-6D2A9B9EBCB0}" name="Domaine de spécialisation" dataDxfId="344"/>
    <tableColumn id="2" xr3:uid="{D3DA80FC-84FC-45BF-85D2-6FB0108AEA8F}" name="Description de la facilitation" dataDxfId="343"/>
    <tableColumn id="12" xr3:uid="{9387AD6C-60FE-44C3-904A-5445EAF5331A}" name="Compétences ou Technologies à transférer" dataDxfId="342"/>
    <tableColumn id="11" xr3:uid="{094963CA-92DB-42FE-8C78-85B3A9BCEFA7}" name="Bénéficiaire de la facilitation" dataDxfId="341"/>
    <tableColumn id="7" xr3:uid="{DEC41BC6-001C-401A-A5C1-2FF4457D8D60}" name="Coût de la Facilitation (FCFA)" dataDxfId="340"/>
    <tableColumn id="13" xr3:uid="{75340354-1747-4971-A563-FE5526A66124}" name="Coût de la Facilitation (FCFA)2" dataDxfId="339"/>
    <tableColumn id="14" xr3:uid="{CBFA780E-2FEA-49E2-8A59-0AE5FFAE83AC}" name="Coût de la Facilitation (FCFA)3" dataDxfId="338"/>
    <tableColumn id="15" xr3:uid="{CFAFB537-D071-45E5-845B-DF93383D81FB}" name="Coût de la Facilitation (FCFA)4" dataDxfId="337"/>
    <tableColumn id="16" xr3:uid="{AA20786D-1D6B-48F2-897A-BF4B33E0BE45}" name="Coût de la Facilitation (FCFA)5" dataDxfId="336"/>
    <tableColumn id="10" xr3:uid="{192D00C7-DDF4-4C71-B2D7-EE858437BD05}" name="Commentaires" dataDxfId="335"/>
  </tableColumns>
  <tableStyleInfo name="TableStyleLight13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20533CE-C8DA-4275-AB91-04B43016F19E}" name="PassationMarche" displayName="PassationMarche" ref="F24:AG74" totalsRowShown="0" headerRowDxfId="334" dataDxfId="333">
  <tableColumns count="28">
    <tableColumn id="1" xr3:uid="{02CD0241-4A3D-491F-8A20-095F0E733F17}" name="S/N" dataDxfId="332">
      <calculatedColumnFormula>IF(G25="","",ROW(A1))</calculatedColumnFormula>
    </tableColumn>
    <tableColumn id="2" xr3:uid="{59C44155-E786-4DC5-9302-6D115BA94009}" name="Domaine d’activité" dataDxfId="331"/>
    <tableColumn id="3" xr3:uid="{00705F8E-1EAD-41A9-A309-76DE674C3251}" name="Description du marché" dataDxfId="330"/>
    <tableColumn id="8" xr3:uid="{7B3A0E64-088D-47AC-AA59-836CED823FC3}" name="Valeur du marché (FCFA)" dataDxfId="329"/>
    <tableColumn id="5" xr3:uid="{4D81AB33-17B0-4284-9780-D37476236A55}" name="Part du marché des entreprises ivoiriennes dans l'activité actuellement " dataDxfId="328"/>
    <tableColumn id="4" xr3:uid="{AD42F145-BE41-47F4-BA8B-9C48C97C282A}" name="Pourcentage d’utilisation d’entreprises ivoiriennes dans l’activité actuelle" dataDxfId="327"/>
    <tableColumn id="6" xr3:uid="{8A2E39AA-EEA1-4AB3-B9DE-C0B3EC780844}" name="Principes de sélection" dataDxfId="326"/>
    <tableColumn id="7" xr3:uid="{5713C142-ADA7-47E9-B07C-BA05378F5886}" name="Mesures prises favoriser la participation des entreprises ivoiriennes" dataDxfId="325"/>
    <tableColumn id="9" xr3:uid="{0478613B-1391-4CFB-A300-39A1E9B64E0B}" name="Valeur du marché (FCFA)1" dataDxfId="324"/>
    <tableColumn id="10" xr3:uid="{645150BC-E33B-4139-814E-0280ADE90FB6}" name="Part du marché des entreprises ivoiriennes dans l'activité actuelle (FCFA)1" dataDxfId="323"/>
    <tableColumn id="11" xr3:uid="{97BB35B2-2078-4ED0-B186-96AD862C4A06}" name="Pourcentage ’utilisation d’entreprises ivoiriennes dans l’activité actuelle1" dataDxfId="322"/>
    <tableColumn id="12" xr3:uid="{587DF7E5-91E3-471C-A6CF-2B0E684B3C6C}" name="Principes de sélection1" dataDxfId="321"/>
    <tableColumn id="13" xr3:uid="{BE5217C7-EE0E-4A10-80E1-D011243B18B5}" name="Mesures prises favoriser la participation des entreprises ivoiriennes1" dataDxfId="320"/>
    <tableColumn id="14" xr3:uid="{8FBDD7E6-4818-40FC-86B4-16856520F751}" name="Valeur du marché (FCFA)2" dataDxfId="319"/>
    <tableColumn id="15" xr3:uid="{FEB82256-5BDD-4B17-9CF9-87705F6E4030}" name="Part du marché des entreprises ivoiriennes dans l'activité actuelle (FCFA)2" dataDxfId="318"/>
    <tableColumn id="16" xr3:uid="{CF555DB5-C7F2-4A96-9794-EA72EC79FCCD}" name="Pourcentage ’utilisation d’entreprises ivoiriennes dans l’activité actuelle2" dataDxfId="317"/>
    <tableColumn id="17" xr3:uid="{58B2BBE4-6EB5-4CD3-8CCC-3BD1257DBC0D}" name="Principes de sélection2" dataDxfId="316"/>
    <tableColumn id="18" xr3:uid="{525E391E-5D31-4BF9-80B8-DB09824C6D91}" name="Mesures prises favoriser la participation des entreprises ivoiriennes2" dataDxfId="315"/>
    <tableColumn id="19" xr3:uid="{E3124AB9-F644-46E2-B213-A4112E323D93}" name="Valeur du marché (FCFA)3" dataDxfId="314"/>
    <tableColumn id="20" xr3:uid="{8C130BDC-2731-4A2A-813F-CEC30775057B}" name="Part du marché des entreprises ivoiriennes dans l'activité actuelle (FCFA)3" dataDxfId="313"/>
    <tableColumn id="21" xr3:uid="{E55CCF7A-3790-4BB3-B50B-EC4BC4E03907}" name="Pourcentage ’utilisation d’entreprises ivoiriennes dans l’activité actuelle3" dataDxfId="312"/>
    <tableColumn id="22" xr3:uid="{B3E1F51C-E692-4223-A689-2E9A6A53E30B}" name="Principes de sélection3" dataDxfId="311"/>
    <tableColumn id="23" xr3:uid="{5B5C76BA-35CB-45B5-A21B-E9ADA84E148C}" name="Mesures prises favoriser la participation des entreprises ivoiriennes3" dataDxfId="310"/>
    <tableColumn id="24" xr3:uid="{2C4F51E8-6D89-4670-B404-CD5921A5C5E3}" name="Valeur du marché (FCFA)4" dataDxfId="309"/>
    <tableColumn id="25" xr3:uid="{5B11F6D6-210B-43FE-842C-18232EFA06BE}" name="Part du marché des entreprises ivoiriennes dans l'activité actuelle (FCFA)4" dataDxfId="308"/>
    <tableColumn id="26" xr3:uid="{C2357F16-7BF1-4878-A323-0F0758339C1A}" name="Pourcentage ’utilisation d’entreprises ivoiriennes dans l’activité actuelle4" dataDxfId="307"/>
    <tableColumn id="27" xr3:uid="{0618D923-914F-4975-890F-828C8982C2B9}" name="Principes de sélection4" dataDxfId="306"/>
    <tableColumn id="28" xr3:uid="{2477BA6D-5BFE-4A4D-9189-C923F83C420A}" name="Mesures prises favoriser la participation des entreprises ivoiriennes4" dataDxfId="305"/>
  </tableColumns>
  <tableStyleInfo name="TableStyleLight13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55B2DF-866A-4509-A42C-BB396341DAE7}" name="Biens" displayName="Biens" ref="F23:AX184" totalsRowShown="0" headerRowDxfId="304" dataDxfId="303">
  <tableColumns count="45">
    <tableColumn id="1" xr3:uid="{4841537C-0CDC-47CB-BDCC-91A1FABA3664}" name="S/N" dataDxfId="302">
      <calculatedColumnFormula>IF(G24="","",ROW(A1))</calculatedColumnFormula>
    </tableColumn>
    <tableColumn id="2" xr3:uid="{DBD8890A-29E8-4C71-ACC0-321C87095642}" name="Nom du bien requis" dataDxfId="301"/>
    <tableColumn id="3" xr3:uid="{73F1364B-BCCA-451F-8E21-83636DD653F5}" name="Quantité estimée" dataDxfId="300"/>
    <tableColumn id="12" xr3:uid="{11FDB607-45C6-438D-BA72-E5C6C74ACCD1}" name="UdM" dataDxfId="299"/>
    <tableColumn id="4" xr3:uid="{4506CFF0-E6C1-437D-B320-08C17D77CC95}" name="Nature du bien  requis" dataDxfId="298"/>
    <tableColumn id="5" xr3:uid="{45F3134C-B039-484E-912D-E70768C8869C}" name="Montant estimatif (En Fcfa)" dataDxfId="297"/>
    <tableColumn id="13" xr3:uid="{33DE37C7-E8BE-411F-890E-D6898754A347}" name="_x000a_Montant estimatif exterieur (biens acquis hors CI)" dataDxfId="296"/>
    <tableColumn id="6" xr3:uid="{24D6E1D7-031B-49A8-BAC5-39ADCB4445AA}" name="Montant estimatif de biens produits en CI (bien local)" dataDxfId="295"/>
    <tableColumn id="14" xr3:uid="{A7C45A12-99D9-4460-A437-F2BEBCDE8DC9}" name="Montant estimatif biens aquis localement  (biens achetés en CI)" dataDxfId="294"/>
    <tableColumn id="7" xr3:uid="{A0052BB6-E9D4-409B-B38B-0D71C3A9E5FF}" name="% de biens exterieur" dataDxfId="293">
      <calculatedColumnFormula>IF(ISERROR(L24/K24),"",(L24/K24))</calculatedColumnFormula>
    </tableColumn>
    <tableColumn id="10" xr3:uid="{D9A28C83-2702-40AA-B96C-9CA2B0873BF1}" name="% de biens locaux (biens produits en CI)" dataDxfId="292">
      <calculatedColumnFormula>IF(ISERROR(M24/K24),"",(M24/K24))</calculatedColumnFormula>
    </tableColumn>
    <tableColumn id="11" xr3:uid="{CEF6E8B4-A1FF-4756-8F8C-B27F99C2E892}" name="Proportion local (%biens achetés en CI)" dataDxfId="291">
      <calculatedColumnFormula>IF(ISERROR(N24/K24),"",(N24/K24))</calculatedColumnFormula>
    </tableColumn>
    <tableColumn id="15" xr3:uid="{AE0E0063-816D-4425-B01C-06F346FF6ECB}" name="Nom et Nationalité du Fournisseur" dataDxfId="290"/>
    <tableColumn id="19" xr3:uid="{DECC1D7A-E903-4222-9DD4-8A3ECCC8A7B9}" name="Montant estimatif (En Fcfa)1" dataDxfId="289"/>
    <tableColumn id="8" xr3:uid="{ABCD7B1E-509A-40DD-862B-F8D723DF3890}" name="_x000a_Montant estimatif exterieur (biens acquis hors CI)1" dataDxfId="288"/>
    <tableColumn id="20" xr3:uid="{11BCA4AD-1B7C-4C91-8D08-F7778AFEDE73}" name="Montant estimatif de biens produits en CI (bien local)  1" dataDxfId="287"/>
    <tableColumn id="21" xr3:uid="{FDC380B4-997D-448C-A465-E4650F1D938B}" name="Montant estimatif biens aquis localement  (biens achetés en CI)  1" dataDxfId="286"/>
    <tableColumn id="22" xr3:uid="{AC472A2A-6EE7-4CC0-BA98-599D2FD42A30}" name="% de biens exterieur  1" dataDxfId="285">
      <calculatedColumnFormula>IF(ISERROR(T24/S24),"",(T24/S24))</calculatedColumnFormula>
    </tableColumn>
    <tableColumn id="23" xr3:uid="{4CB0F37D-C29A-4F77-89B0-8A5DC3565C72}" name="% de biens locaux (biens produits en CI)  1" dataDxfId="284">
      <calculatedColumnFormula>IF(ISERROR(U24/$S24),"",(U24/$S24))</calculatedColumnFormula>
    </tableColumn>
    <tableColumn id="24" xr3:uid="{F9579485-389B-4F3B-900C-C9528998DFE3}" name="Proportion local (%biens achetés en CI)  1" dataDxfId="283">
      <calculatedColumnFormula>IF(ISERROR(V24/$S24),"",(V24/$S24))</calculatedColumnFormula>
    </tableColumn>
    <tableColumn id="25" xr3:uid="{9176FB42-A7A3-42B8-A50E-124BEC4F20AF}" name="Nom et Nationalité du Fournisseur  1" dataDxfId="282"/>
    <tableColumn id="26" xr3:uid="{942A5068-2E1E-4FC2-A0C2-19C074C9A256}" name="Montant estimatif (En Fcfa)2" dataDxfId="281"/>
    <tableColumn id="9" xr3:uid="{7F91E370-72E3-43CC-BCBD-3761C0167F74}" name="Montant estimatif exterieur (biens acquis hors CI)   2" dataDxfId="280"/>
    <tableColumn id="27" xr3:uid="{53A4D9D5-BD9B-415E-B8AE-B3F22C7FC4A5}" name="Montant estimatif de biens produits en CI (bien local)   2" dataDxfId="279"/>
    <tableColumn id="28" xr3:uid="{30F163C8-29CD-46CF-8745-76015ED7A9EE}" name="Montant estimatif biens aquis localement  (biens achetés en CI)   2" dataDxfId="278"/>
    <tableColumn id="29" xr3:uid="{C0A70DC8-27BB-4BE7-9D45-C044CD00BDB2}" name="% de biens exterieur   2" dataDxfId="277">
      <calculatedColumnFormula>IF(ISERROR(AB24/$AA24),"",(AB24/$AA24))</calculatedColumnFormula>
    </tableColumn>
    <tableColumn id="30" xr3:uid="{070E3C47-502F-457B-89D7-2C06477DD083}" name="% de biens locaux (biens produits en CI)   2" dataDxfId="276">
      <calculatedColumnFormula>IF(ISERROR(AC24/$AA24),"",(AC24/$AA24))</calculatedColumnFormula>
    </tableColumn>
    <tableColumn id="31" xr3:uid="{BFF6A174-5AC8-4DAA-8DB0-0EDB90D8F515}" name="Proportion local (%biens achetés en CI)   2" dataDxfId="275">
      <calculatedColumnFormula>IF(ISERROR(AD24/$AA24),"",(AD24/$AA24))</calculatedColumnFormula>
    </tableColumn>
    <tableColumn id="32" xr3:uid="{ACAF42B8-524F-41CA-B179-32E60A891B3D}" name="Nom et Nationalité du Fournisseur   2" dataDxfId="274"/>
    <tableColumn id="33" xr3:uid="{71B43E73-8458-4476-8AA0-29E929812FB6}" name="Montant estimatif (En Fcfa)3" dataDxfId="273"/>
    <tableColumn id="16" xr3:uid="{DD14FFC0-CA96-4C43-83BF-9A05A72E8B13}" name="Montant estimatif exterieur (biens acquis hors CI)3" dataDxfId="272"/>
    <tableColumn id="34" xr3:uid="{1A51856E-26F1-4FBC-93E1-C8FE95E8AA9D}" name="Montant estimatif de biens produits en CI (bien local) 3" dataDxfId="271"/>
    <tableColumn id="35" xr3:uid="{53C3E573-3167-4054-BE06-C431C28C2B01}" name="Montant estimatif biens aquis localement  (biens achetés en CI)3" dataDxfId="270"/>
    <tableColumn id="36" xr3:uid="{ED1345A6-BEF0-4822-A654-56B704B11252}" name="% de biens exterieur3" dataDxfId="269">
      <calculatedColumnFormula>IF(ISERROR(AJ24/$AI24),"",(AJ24/$AI24))</calculatedColumnFormula>
    </tableColumn>
    <tableColumn id="37" xr3:uid="{4C2BE396-1C2D-4EDF-AC8E-FA5A0C7BB943}" name="% de biens locaux (biens produits en CI)3" dataDxfId="268">
      <calculatedColumnFormula>IF(ISERROR(AK24/$AI24),"",(AK24/$AI24))</calculatedColumnFormula>
    </tableColumn>
    <tableColumn id="38" xr3:uid="{6002BB36-A59C-4ABC-9236-32EC6AEC5DFC}" name="Proportion local (%biens achetés en CI)3" dataDxfId="267">
      <calculatedColumnFormula>IF(ISERROR(AL24/$AI24),"",(AL24/$AI24))</calculatedColumnFormula>
    </tableColumn>
    <tableColumn id="39" xr3:uid="{5AE339B5-D513-48A8-96C2-03960ED206D3}" name="Nom et Nationalité du Fournisseur4" dataDxfId="266"/>
    <tableColumn id="40" xr3:uid="{99A1F105-ADB2-4987-AC5A-9077E753DE8B}" name="Montant estimatif (En Fcfa)4" dataDxfId="265"/>
    <tableColumn id="17" xr3:uid="{1B2CDCFB-72B2-4E4C-B71C-4B809630A491}" name="Montant estimatif exterieur (biens acquis hors CI)4" dataDxfId="264"/>
    <tableColumn id="41" xr3:uid="{B0BF584D-AD52-4501-B842-DF33027F4EE2}" name="Montant estimatif de biens produits en CI (bien local)4" dataDxfId="263"/>
    <tableColumn id="42" xr3:uid="{230D355A-A8DE-4CD4-87C9-135671FAD3CA}" name="Montant estimatif biens aquis localement  (biens achetés en CI)4" dataDxfId="262"/>
    <tableColumn id="43" xr3:uid="{0B84ECC0-CC35-4B27-8C7B-495BDE152CD9}" name="% de biens exterieur4" dataDxfId="261">
      <calculatedColumnFormula>IF(ISERROR(AR24/$AQ24),"",(AR24/$AQ24))</calculatedColumnFormula>
    </tableColumn>
    <tableColumn id="44" xr3:uid="{AC7C45B8-7A9C-43D1-AD61-B90480B36150}" name="% de biens locaux (biens produits en CI)4" dataDxfId="260">
      <calculatedColumnFormula>IF(ISERROR(AS24/$AQ24),"",(AS24/$AQ24))</calculatedColumnFormula>
    </tableColumn>
    <tableColumn id="45" xr3:uid="{51AE4917-40DA-4227-9FBE-0AEE5CB32C58}" name="Proportion local (%biens achetés en CI)4" dataDxfId="259">
      <calculatedColumnFormula>IF(ISERROR(AT24/$AQ24),"",(AT24/$AQ24))</calculatedColumnFormula>
    </tableColumn>
    <tableColumn id="46" xr3:uid="{D5171699-30C6-4C0F-9308-9C11451B349C}" name="Nom et Nationalité du Fournisseur42" dataDxfId="258"/>
  </tableColumns>
  <tableStyleInfo name="TableStyleLight10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75D403-4ED4-4BD5-AD2D-543A601BB31D}" name="ListeBiensLocaux" displayName="ListeBiensLocaux" ref="F22:M259" totalsRowShown="0" headerRowDxfId="257" dataDxfId="256">
  <tableColumns count="8">
    <tableColumn id="1" xr3:uid="{C445EFF3-93EC-4E72-84E3-DD34FBCA1DBA}" name="S/N" dataDxfId="255">
      <calculatedColumnFormula>IF(G23="","",ROW(A1))</calculatedColumnFormula>
    </tableColumn>
    <tableColumn id="4" xr3:uid="{09A00ADD-D0D6-42C0-855F-3FDDA447309B}" name="Nom du bien" dataDxfId="254"/>
    <tableColumn id="3" xr3:uid="{DC54C512-8AAC-4F2B-AC19-A1621502346A}" name="Nature du bien" dataDxfId="253"/>
    <tableColumn id="5" xr3:uid="{307C194D-CA76-4813-8CA2-7356AB8A28D1}" name="Montant estimatif (En Fcfa)" dataDxfId="252"/>
    <tableColumn id="10" xr3:uid="{60A2B5B4-79ED-4A5D-8381-90D784DE2C35}" name="Montant estimatif (En Fcfa)1" dataDxfId="251"/>
    <tableColumn id="11" xr3:uid="{158F2CC4-5DB5-4AA4-9E88-C0F73220632E}" name="Montant estimatif (En Fcfa)2" dataDxfId="250"/>
    <tableColumn id="12" xr3:uid="{58D48B18-9798-4AEA-9BDE-883F51B8419A}" name="Montant estimatif (En Fcfa)3" dataDxfId="249"/>
    <tableColumn id="13" xr3:uid="{2D6D8CF7-84EA-48CE-B69C-B46D26023F84}" name="Montant estimatif (En Fcfa)4" dataDxfId="248"/>
  </tableColumns>
  <tableStyleInfo name="TableStyleLight10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C79BBD-64F3-4A5D-9541-9D20906B659D}" name="Services" displayName="Services" ref="F25:AD125" totalsRowShown="0" headerRowDxfId="247" dataDxfId="246">
  <tableColumns count="25">
    <tableColumn id="1" xr3:uid="{01E1431D-B663-4B19-817D-9EE3C10CBBFE}" name="S/N" dataDxfId="245">
      <calculatedColumnFormula>IF(G26="","",ROW(A1))</calculatedColumnFormula>
    </tableColumn>
    <tableColumn id="2" xr3:uid="{4D62D47F-7511-4441-8173-9610424E42A2}" name="Nom du service requis" dataDxfId="244"/>
    <tableColumn id="12" xr3:uid="{DCAC0078-F4E2-4157-9DBF-8CA7D996E2C8}" name="Fréquence du service" dataDxfId="243"/>
    <tableColumn id="4" xr3:uid="{D48C9C20-1FEE-40D7-9D4E-58679E523BA7}" name="Domaine d’expertise requis" dataDxfId="242"/>
    <tableColumn id="5" xr3:uid="{CAF4AE23-2771-4B35-B293-AC0049F91F39}" name="Compétences requises" dataDxfId="241"/>
    <tableColumn id="7" xr3:uid="{D5B0C519-5424-443C-AADD-E948A3550D0B}" name="Disponibilité du service en Côte d'Ivoire" dataDxfId="240"/>
    <tableColumn id="15" xr3:uid="{FC294ACF-A4E2-44C5-A7C4-80AD4FEDCDCE}" name="Durée estimée du service (mois)" dataDxfId="239"/>
    <tableColumn id="14" xr3:uid="{3C1DAB0C-83E1-4B83-A43F-9DD08FD3BB59}" name="Nationalité du prestataire/Fournisseur" dataDxfId="238"/>
    <tableColumn id="6" xr3:uid="{BD56A55C-5E57-4850-B5AB-1A88EBDE020E}" name="Montant estimatif (En Fcfa)" dataDxfId="237"/>
    <tableColumn id="8" xr3:uid="{5B6BDA1D-E2F7-4B2B-AB08-94AAC559BD27}" name="Disponibilité du service en Côte d'Ivoire1" dataDxfId="236"/>
    <tableColumn id="9" xr3:uid="{80DDC915-2174-4584-80AF-CBF706A4FE05}" name="Durée estimée du service (mois)1" dataDxfId="235"/>
    <tableColumn id="10" xr3:uid="{3F62E448-E66C-4806-8639-456AF24CBF52}" name="Nationalité du prestataire/ Fournisseur1" dataDxfId="234"/>
    <tableColumn id="11" xr3:uid="{CDAAAA35-2CE3-4764-B0AA-986FC8DFE883}" name="Montant estimatif (En Fcfa)1" dataDxfId="233"/>
    <tableColumn id="13" xr3:uid="{0C258FD5-E8BD-4293-828D-2825C51F656D}" name="Disponibilité du service en Côte d'Ivoire2" dataDxfId="232"/>
    <tableColumn id="16" xr3:uid="{9B714561-6A43-45F1-87CF-1B9E17E4C375}" name="Durée estimée du service (mois)2" dataDxfId="231"/>
    <tableColumn id="17" xr3:uid="{9AA63156-8906-499C-97BA-E785CBE2FF8F}" name="Nationalité du prestataire/ Fournisseur2" dataDxfId="230"/>
    <tableColumn id="18" xr3:uid="{04188D4B-0170-4DD8-B18B-CF2EE38B54EF}" name="Montant estimatif (En Fcfa)2" dataDxfId="229"/>
    <tableColumn id="19" xr3:uid="{9F05D789-CDB9-4E14-99EC-04FFCBD94FDA}" name="Disponibilité du service en Côte d'Ivoire3" dataDxfId="228"/>
    <tableColumn id="20" xr3:uid="{CBCCE30E-1C3A-4DF6-90C7-9122E4861C79}" name="Durée estimée du service (mois)3" dataDxfId="227"/>
    <tableColumn id="21" xr3:uid="{AF5DAB72-99D7-43DF-A98B-796A98613CF2}" name="Nationalité du prestataire/ Fournisseur3" dataDxfId="226"/>
    <tableColumn id="22" xr3:uid="{A804B957-0A61-4B8D-9A9D-17B7A68911E3}" name="Montant estimatif (En Fcfa)3" dataDxfId="225"/>
    <tableColumn id="23" xr3:uid="{E41616F2-7538-4D32-9614-89BFA55B2F11}" name="Disponibilité du service en Côte d'Ivoire4" dataDxfId="224"/>
    <tableColumn id="24" xr3:uid="{CF872C3F-5F82-46A2-AC9E-5CBAD5CFCBB7}" name="Durée estimée du service (mois)4" dataDxfId="223"/>
    <tableColumn id="25" xr3:uid="{E2A95154-A168-414B-AA98-AD2C6FB2E744}" name="Nationalité du prestataire/ Fournisseur4" dataDxfId="222"/>
    <tableColumn id="26" xr3:uid="{0071F91E-2BE3-4E57-A631-8FB386B3611E}" name="Montant estimatif (En Fcfa)4" dataDxfId="221"/>
  </tableColumns>
  <tableStyleInfo name="TableStyleLight11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F397E5-CB59-4F22-B86D-E6B573711231}" name="ListeServicesLocaux" displayName="ListeServicesLocaux" ref="F23:M123" totalsRowShown="0" headerRowDxfId="220" dataDxfId="219">
  <tableColumns count="8">
    <tableColumn id="1" xr3:uid="{09DAA7F9-B25A-47C4-8911-425135062740}" name="S/N" dataDxfId="218">
      <calculatedColumnFormula>IF(G24="","",ROW(A1))</calculatedColumnFormula>
    </tableColumn>
    <tableColumn id="2" xr3:uid="{A4BE1683-BC50-4FB1-8A6D-FC8769FB66A6}" name="Nom du service requis" dataDxfId="217"/>
    <tableColumn id="3" xr3:uid="{5BA5AF30-65D6-48FB-A9F1-06064E555615}" name="Nature du service" dataDxfId="216"/>
    <tableColumn id="5" xr3:uid="{85E5E97E-64AF-4588-B749-C513FBC841C1}" name="Montant estimatif (En Fcfa)" dataDxfId="215"/>
    <tableColumn id="4" xr3:uid="{F57C9BE0-7327-4DE7-8516-2DF9F94B67A5}" name="Montant estimatif (En Fcfa)1" dataDxfId="214"/>
    <tableColumn id="6" xr3:uid="{0588F5AF-227A-4EB2-908B-803870DD7630}" name="Montant estimatif (En Fcfa)2" dataDxfId="213"/>
    <tableColumn id="7" xr3:uid="{AA86A42B-C39D-4B29-BDF1-0CEBCCB249E1}" name="Montant estimatif (En Fcfa)3" dataDxfId="212"/>
    <tableColumn id="8" xr3:uid="{B9B1B47D-F5BB-4F34-BEC0-55FDEBBEB06E}" name="Montant estimatif (En Fcfa)4" dataDxfId="211"/>
  </tableColumns>
  <tableStyleInfo name="TableStyleLight11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C048967-CB70-4B38-856F-ED0B6890443E}" name="DevCompetLocal" displayName="DevCompetLocal" ref="F29:T79" totalsRowShown="0" headerRowDxfId="210" dataDxfId="209">
  <tableColumns count="15">
    <tableColumn id="1" xr3:uid="{BD835ADC-114D-4A90-9F79-1954AA83DDBF}" name="S/N" dataDxfId="208">
      <calculatedColumnFormula>IF(G30="","",ROW(A1))</calculatedColumnFormula>
    </tableColumn>
    <tableColumn id="2" xr3:uid="{6C60E21F-332B-423D-9F05-7FE6B17640F9}" name="Description du Programme" dataDxfId="207"/>
    <tableColumn id="3" xr3:uid="{A30B0A1D-9B3B-40D6-B3E7-5C2699E5CBD0}" name="Durée (mois)" dataDxfId="206"/>
    <tableColumn id="4" xr3:uid="{45CC4833-D1A9-4187-88DC-82961143A03E}" name="Conditions d'éligibilité" dataDxfId="205"/>
    <tableColumn id="5" xr3:uid="{C4AC0491-73AC-4121-A9DF-C2AD0689B778}" name="Qualification acquise " dataDxfId="204"/>
    <tableColumn id="7" xr3:uid="{13259C74-6769-42EF-83CE-1672E167FB9D}" name="Nombre Prévu" dataDxfId="203"/>
    <tableColumn id="6" xr3:uid="{363E0169-2A79-4EBA-BB71-4D3FFF51C567}" name="Budget Prévisionnel " dataDxfId="202"/>
    <tableColumn id="8" xr3:uid="{849A15E1-3731-46EA-818A-BC784953E232}" name="Nombre Prévu1" dataDxfId="201"/>
    <tableColumn id="9" xr3:uid="{2A643B55-F2D3-47C7-8A9A-041D2B03A8FA}" name="Budget Prévisionnel 1" dataDxfId="200"/>
    <tableColumn id="10" xr3:uid="{78A7F3DF-322E-4E3F-ABF3-440B730FE3B2}" name="Nombre Prévu2" dataDxfId="199"/>
    <tableColumn id="11" xr3:uid="{0F8D22BB-1B41-415C-97BD-22FA08680BDF}" name="Budget Prévisionnel 2" dataDxfId="198"/>
    <tableColumn id="12" xr3:uid="{75F4BA85-DFC7-4AC1-A8FC-B9C3E061D531}" name="Nombre Prévu3" dataDxfId="197"/>
    <tableColumn id="13" xr3:uid="{FD967EA5-A0CA-49D3-AD35-D0A58C209EFD}" name="Budget Prévisionnel 3" dataDxfId="196"/>
    <tableColumn id="14" xr3:uid="{EEAD009E-FC48-40A5-94AC-1B9F8AF12E68}" name="Nombre Prévu4" dataDxfId="195"/>
    <tableColumn id="15" xr3:uid="{5E6217AD-11A9-40F2-8267-33F3C3AE5B2F}" name="Budget Prévisionnel 4" dataDxfId="194"/>
  </tableColumns>
  <tableStyleInfo name="TableStyleLight10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B150292-E19E-4F3D-B227-7919C7636129}" name="TransfertTechno" displayName="TransfertTechno" ref="F30:X80" totalsRowShown="0" headerRowDxfId="193" dataDxfId="192">
  <tableColumns count="19">
    <tableColumn id="1" xr3:uid="{A9B49B91-37EA-430B-BF72-2CB2112DD383}" name="S/N" dataDxfId="191">
      <calculatedColumnFormula>IF(G31="","",ROW(A1))</calculatedColumnFormula>
    </tableColumn>
    <tableColumn id="2" xr3:uid="{A73282D4-262E-4C25-8473-2336C511DBDC}" name="Initiative Prévue" dataDxfId="190"/>
    <tableColumn id="4" xr3:uid="{4B8FF00E-DDCC-4643-89A5-09736CB3FACB}" name="Type de Technologie ou Compétences" dataDxfId="189"/>
    <tableColumn id="5" xr3:uid="{27CEFAB4-CCB9-4DD9-9622-375E93A88AA8}" name="Domaine de Spécialisation" dataDxfId="188"/>
    <tableColumn id="16" xr3:uid="{D104571A-1EF0-4076-89CB-F0F5D57E3425}" name="Nombre d'entreprises ivoiriennes bénéficiaires" dataDxfId="187"/>
    <tableColumn id="3" xr3:uid="{89843003-8859-46CD-809B-0AAFD89312A1}" name="Durée (mois)" dataDxfId="186"/>
    <tableColumn id="6" xr3:uid="{7C1EFC24-7D26-4FF1-B4A0-A71B60858C66}" name="Budget Prévisionnel " dataDxfId="185"/>
    <tableColumn id="17" xr3:uid="{5ACA15A7-4272-4A13-BED5-7DBD1068A428}" name="Nombre d'entreprises ivoiriennes bénéficiaires   " dataDxfId="184"/>
    <tableColumn id="7" xr3:uid="{D4AA7508-EB06-44F6-8EA6-463438AEE964}" name="Durée (mois)  " dataDxfId="183"/>
    <tableColumn id="8" xr3:uid="{C8B7DE66-39F2-4D40-AE01-C9A05DF69F2F}" name="Budget Prévisionnel 1" dataDxfId="182"/>
    <tableColumn id="19" xr3:uid="{3048A9BE-7493-4901-BDBD-4382A1F2A019}" name="Nombre d'entreprises ivoiriennes bénéficiaires     " dataDxfId="181"/>
    <tableColumn id="9" xr3:uid="{747D3B30-C8D4-463B-B1E6-DE0AD5D6060A}" name="Durée (mois)    " dataDxfId="180"/>
    <tableColumn id="10" xr3:uid="{2A9C297B-3C12-4842-A450-1DD16348EC7E}" name="Budget Prévisionnel 2" dataDxfId="179"/>
    <tableColumn id="20" xr3:uid="{A5781988-0976-4867-93BA-562E12D3FDD6}" name="Nombre d'entreprises ivoiriennes bénéficiaires       " dataDxfId="178"/>
    <tableColumn id="11" xr3:uid="{84E89E80-3E6D-426C-B590-CA5AC1EE65B4}" name="Durée (mois)   " dataDxfId="177"/>
    <tableColumn id="12" xr3:uid="{3646FF0A-F41E-4F8C-8849-97B38C583666}" name="Budget Prévisionnel 3" dataDxfId="176"/>
    <tableColumn id="21" xr3:uid="{CAC9EADD-4CE3-4365-B7E1-20B55AAEB8FC}" name="Nombre d'entreprises ivoiriennes bénéficiaires          " dataDxfId="175"/>
    <tableColumn id="13" xr3:uid="{7FFF1C17-8C52-4667-82BB-FBDB2DBC07CF}" name="Durée (mois)      " dataDxfId="174"/>
    <tableColumn id="14" xr3:uid="{E6C28624-0436-4F17-B2F7-310A09CB7CDE}" name="Budget Prévisionnel 4" dataDxfId="173"/>
  </tableColumns>
  <tableStyleInfo name="TableStyleLight10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918AADC-5D5A-4439-A176-BAB21078F2DC}" name="RandD" displayName="RandD" ref="F30:R80" totalsRowShown="0" headerRowDxfId="172" dataDxfId="171">
  <tableColumns count="13">
    <tableColumn id="1" xr3:uid="{AFE12753-005C-417C-99F9-75023F97B12E}" name="S/N" dataDxfId="170">
      <calculatedColumnFormula>IF(G31="","",ROW(A1))</calculatedColumnFormula>
    </tableColumn>
    <tableColumn id="2" xr3:uid="{A6A2EB3E-74E8-4AAE-9208-FE9278974532}" name="Description du Programme R&amp;D" dataDxfId="169"/>
    <tableColumn id="4" xr3:uid="{E8B77864-D58A-4654-874D-227286C7A2C3}" name="Bénéficiaire" dataDxfId="168"/>
    <tableColumn id="5" xr3:uid="{46F795BE-AFD5-432C-918D-5AE8EBF5A1A2}" name="Durée (mois)" dataDxfId="167"/>
    <tableColumn id="6" xr3:uid="{127A5EF0-C1A3-4CF7-BE6B-B01AC3974271}" name="Budget Prév. " dataDxfId="166"/>
    <tableColumn id="3" xr3:uid="{DE371A0C-7C02-46E9-9560-6C860133D2A4}" name="Durée (mois)1" dataDxfId="165"/>
    <tableColumn id="7" xr3:uid="{9CD0061F-FCF5-4CC5-8543-9CBC730F1217}" name="Budget Prév. 1" dataDxfId="164"/>
    <tableColumn id="8" xr3:uid="{3FA53481-87C0-48C8-AD3E-BF41AF43717F}" name="Durée (mois)2" dataDxfId="163"/>
    <tableColumn id="9" xr3:uid="{72C45864-C180-4EAF-AF43-EA1F05DD7B9A}" name="Budget Prév. 2" dataDxfId="162"/>
    <tableColumn id="10" xr3:uid="{CCE1FBC8-9D88-4146-A755-4A1ABB24D374}" name="Durée (mois)3" dataDxfId="161"/>
    <tableColumn id="11" xr3:uid="{38F45727-AF8B-4A7D-90DC-83795B61DC5F}" name="Budget Prév. 3" dataDxfId="160"/>
    <tableColumn id="12" xr3:uid="{595A6F9D-88AC-403D-925E-1C278F6C56CC}" name="Durée (mois)4" dataDxfId="159"/>
    <tableColumn id="13" xr3:uid="{46ADBE6B-3CB0-41A8-A95C-E6CADA4D501F}" name="Budget Prév. 4" dataDxfId="158"/>
  </tableColumns>
  <tableStyleInfo name="TableStyleLight10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4F2A498-CA02-474B-A8B2-2DF47CF379A2}" name="RandD513" displayName="RandD513" ref="E69:V99" totalsRowShown="0" headerRowDxfId="157" dataDxfId="156">
  <tableColumns count="18">
    <tableColumn id="1" xr3:uid="{BBE733FC-F864-4C65-9A98-C86657C4A87F}" name="S/N" dataDxfId="155"/>
    <tableColumn id="2" xr3:uid="{1F75C2E1-6E53-4F07-996B-4F7B1572D8A6}" name="Type d'assurances souscrites localement" dataDxfId="154"/>
    <tableColumn id="4" xr3:uid="{0DF1E230-C9A9-441D-B662-09CE5F7FC10D}" name="Type d'assurances souscrites à l'étranger " dataDxfId="153"/>
    <tableColumn id="5" xr3:uid="{692CAD95-B426-414A-BF7D-42B28FB2BF2A}" name="Montant des primes payées localement " dataDxfId="152"/>
    <tableColumn id="13" xr3:uid="{1CFE79D7-C498-4CCA-8872-D85B2751225D}" name="Montant  des primes payées à l'étranger" dataDxfId="151"/>
    <tableColumn id="12" xr3:uid="{078A3D8B-5AFB-4EDA-B4A5-08A14F5213B4}" name="Pourcentage local " dataDxfId="150"/>
    <tableColumn id="16" xr3:uid="{32435D7F-269B-4600-9E69-E34C0E65DAD6}" name="Montant des primes payées localement 2" dataDxfId="149"/>
    <tableColumn id="17" xr3:uid="{594B179A-0E90-4465-8126-079D1B4F17AE}" name="Montant  des primes payées à l'étranger2" dataDxfId="148"/>
    <tableColumn id="18" xr3:uid="{1A2CB672-ACC6-454E-87ED-99F2BAF8F2E7}" name="Pourcentage local 2" dataDxfId="147"/>
    <tableColumn id="19" xr3:uid="{A27FE3B3-8D6E-418F-95CD-626D901CA235}" name="Montant des primes payées localement 3" dataDxfId="146"/>
    <tableColumn id="20" xr3:uid="{71AEF3A7-78D9-4B0A-B594-766E2CF47661}" name="Montant  des primes payées à l'étranger3" dataDxfId="145"/>
    <tableColumn id="21" xr3:uid="{E6DD90D1-C7CA-4EBE-AFE7-2FA302DEC032}" name="Pourcentage local 3" dataDxfId="144"/>
    <tableColumn id="22" xr3:uid="{EFAA5A17-44A4-4CA2-93AE-C42DDBF81B38}" name="Montant des primes payées localement 4" dataDxfId="143"/>
    <tableColumn id="23" xr3:uid="{3B820814-E2C8-4270-90A4-9F9C692EA7C3}" name="Montant  des primes payées à l'étranger4" dataDxfId="142"/>
    <tableColumn id="24" xr3:uid="{75E02D21-2B0C-4F94-A38F-55F58F6CCEBE}" name="Pourcentage local 4" dataDxfId="141"/>
    <tableColumn id="25" xr3:uid="{C965E93E-979C-4D43-A246-497CFF821AE6}" name="Montant des primes payées localement 5" dataDxfId="140"/>
    <tableColumn id="26" xr3:uid="{08084317-F702-4E8B-8FEB-3C5BCA5F4032}" name="Montant  des primes payées à l'étranger5" dataDxfId="139"/>
    <tableColumn id="27" xr3:uid="{0C617D2F-BB19-490B-9871-48CC7BCE5A63}" name="Pourcentage local 5" dataDxfId="138"/>
  </tableColumns>
  <tableStyleInfo name="TableStyleLight10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CF44545-39C9-47A8-8850-9B7273EC5BF2}" name="Assurance" displayName="Assurance" ref="E24:V54" totalsRowShown="0" headerRowDxfId="137" dataDxfId="136">
  <tableColumns count="18">
    <tableColumn id="1" xr3:uid="{E594C61F-3805-47AD-9C2F-A7B45FC1A727}" name="S/N" dataDxfId="135">
      <calculatedColumnFormula>IF(F25="","",ROW(A1))</calculatedColumnFormula>
    </tableColumn>
    <tableColumn id="2" xr3:uid="{CCB6297F-C6C9-4210-A1DC-C936212006C0}" name="Type d'assurances souscrites localement" dataDxfId="134"/>
    <tableColumn id="4" xr3:uid="{511B81CF-9CF0-4A90-A93F-83771BDB41D0}" name="Type d'assurances souscrites à l'étranger " dataDxfId="133"/>
    <tableColumn id="5" xr3:uid="{EB7C6F9D-D4F6-435D-891F-96A7BDE43525}" name="Montant des primes payées localement " dataDxfId="132"/>
    <tableColumn id="13" xr3:uid="{A00F7E7B-36BC-4AA4-B5E7-62C62785077C}" name="Montant  des primes payées à l'étranger" dataDxfId="131"/>
    <tableColumn id="12" xr3:uid="{C22E340F-8C59-4E46-8EAD-EEAF9E7A2C77}" name="Pourcentage local " dataDxfId="130"/>
    <tableColumn id="16" xr3:uid="{6C036CA7-6EDC-4CA8-A6CD-301ACF953FE7}" name="Montant des primes payées localement 2" dataDxfId="129"/>
    <tableColumn id="17" xr3:uid="{0994276C-B9F0-454B-8350-5A5188614E0D}" name="Montant  des primes payées à l'étranger2" dataDxfId="128"/>
    <tableColumn id="18" xr3:uid="{1D7DFA31-FA63-4210-AB9E-5FFD164DB042}" name="Pourcentage local 2" dataDxfId="127"/>
    <tableColumn id="19" xr3:uid="{21B1967C-90DF-4FD6-9214-DBD046A2AF25}" name="Montant des primes payées localement 3" dataDxfId="126"/>
    <tableColumn id="20" xr3:uid="{F75DBC7B-E8F7-4C49-A7F1-DF925ED343C1}" name="Montant  des primes payées à l'étranger3" dataDxfId="125"/>
    <tableColumn id="21" xr3:uid="{2B33187C-3302-4BE6-9CB4-B07A6FD25FAF}" name="Pourcentage local 3" dataDxfId="124"/>
    <tableColumn id="22" xr3:uid="{C6B159DD-ADAD-483F-AB07-7296F14ECF80}" name="Montant des primes payées localement 4" dataDxfId="123"/>
    <tableColumn id="23" xr3:uid="{8266D25E-5580-408F-8889-12C2931108B5}" name="Montant  des primes payées à l'étranger4" dataDxfId="122"/>
    <tableColumn id="24" xr3:uid="{D46D1347-1C8C-47CA-9E29-B4BE099EA59F}" name="Pourcentage local 4" dataDxfId="121"/>
    <tableColumn id="25" xr3:uid="{4C35EA7B-0D92-4AFB-B9BC-FEE0C3747F28}" name="Montant des primes payées localement 5" dataDxfId="120"/>
    <tableColumn id="26" xr3:uid="{AF31ED04-3680-47AF-A0CE-53270A8B757B}" name="Montant  des primes payées à l'étranger5" dataDxfId="119"/>
    <tableColumn id="27" xr3:uid="{38FE4F1F-E29F-4F58-80DC-DFE656400F55}" name="Pourcentage local 5" dataDxfId="118"/>
  </tableColumns>
  <tableStyleInfo name="TableStyleLight10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BCA4BD-2747-4A7F-A508-BFEE1C147700}" name="Finances" displayName="Finances" ref="E29:V59" totalsRowShown="0" headerRowDxfId="117" dataDxfId="116">
  <tableColumns count="18">
    <tableColumn id="1" xr3:uid="{A3A8D1A5-128B-44DE-B901-81731B4C3C75}" name="S/N" dataDxfId="115">
      <calculatedColumnFormula>IF(F30="","",ROW(A1))</calculatedColumnFormula>
    </tableColumn>
    <tableColumn id="2" xr3:uid="{43A30887-46D3-45F9-B51D-F1288920C13B}" name="Type de services financiers utilisés localement" dataDxfId="114"/>
    <tableColumn id="4" xr3:uid="{3B312138-848A-41D9-A7C9-F91F68D0172F}" name="Type de services financiers utilisés à l'étranger" dataDxfId="113"/>
    <tableColumn id="5" xr3:uid="{8AFDB4B8-1522-4114-828B-240702B53124}" name="Charges financières payées localement " dataDxfId="112"/>
    <tableColumn id="13" xr3:uid="{47185B78-636E-4C86-AE4C-C070C596E485}" name="Charges financières payées à l'étranger" dataDxfId="111"/>
    <tableColumn id="12" xr3:uid="{D84F41D3-8CC7-4BD9-8D02-5C68A5D1E2E6}" name="Pourcentage local" dataDxfId="110"/>
    <tableColumn id="16" xr3:uid="{3023C5A5-C4E9-4B16-A3D8-96198E191454}" name="Charges financières payées localement 2" dataDxfId="109"/>
    <tableColumn id="17" xr3:uid="{DCD84D1F-6558-404F-893A-1D46C0ACF240}" name="Charges financières payées à l'étranger2" dataDxfId="108"/>
    <tableColumn id="18" xr3:uid="{7506701A-745A-499A-AEFA-3DBF54AB143A}" name="Pourcentage local2" dataDxfId="107"/>
    <tableColumn id="19" xr3:uid="{E93F2187-C968-486D-8212-1F82076CB32C}" name="Charges financières payées localement 3" dataDxfId="106"/>
    <tableColumn id="20" xr3:uid="{F513E65E-4C2D-47C5-98F4-999384608568}" name="Charges financières payées à l'étranger3" dataDxfId="105"/>
    <tableColumn id="21" xr3:uid="{1C4F1971-1698-45D4-87BF-B623E55694D4}" name="Pourcentage local3" dataDxfId="104"/>
    <tableColumn id="22" xr3:uid="{EC3A56E8-15E0-4BCA-AC2E-217EF5450E33}" name="Charges financières payées localement 4" dataDxfId="103"/>
    <tableColumn id="23" xr3:uid="{CF9BBBC2-D2D3-48F4-8BD9-D20E6E95BDC9}" name="Charges financières payées à l'étranger4" dataDxfId="102"/>
    <tableColumn id="24" xr3:uid="{22FF854D-4517-4D6F-98BE-92BCBEA305A5}" name="Pourcentage local4" dataDxfId="101"/>
    <tableColumn id="25" xr3:uid="{219E3605-6167-408A-816E-345461BB53A9}" name="Charges financières payées localement 5" dataDxfId="100"/>
    <tableColumn id="26" xr3:uid="{869F7053-70EB-4F33-97A4-B64808DAEFDF}" name="Charges financières payées à l'étranger5" dataDxfId="99"/>
    <tableColumn id="27" xr3:uid="{ED8ED80F-8938-4042-8CD4-DDFC99AEAB20}" name="Pourcentage local5" dataDxfId="98"/>
  </tableColumns>
  <tableStyleInfo name="TableStyleLight10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95A2ED-DF41-42EF-8271-44F32CA4C693}" name="Table13" displayName="Table13" ref="E1:E33" totalsRowShown="0" headerRowDxfId="97" dataDxfId="96" tableBorderDxfId="95">
  <autoFilter ref="E1:E33" xr:uid="{AC95A2ED-DF41-42EF-8271-44F32CA4C693}"/>
  <tableColumns count="1">
    <tableColumn id="1" xr3:uid="{3A7AA1E0-9951-40D4-9076-26993C0BBC67}" name="EMPLOIS OCCUPES EN TOTALITE PAR DU PERSONNEL DE NATIONALITE IVOIRIENNE" dataDxfId="94"/>
  </tableColumns>
  <tableStyleInfo name="TableStyleLight14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7B39181-E4BB-472B-B989-D5FF8BE1695F}" name="_CategoriesProfessionnelles" displayName="_CategoriesProfessionnelles" ref="G1:G5" totalsRowShown="0" headerRowDxfId="93" tableBorderDxfId="92">
  <autoFilter ref="G1:G5" xr:uid="{27B39181-E4BB-472B-B989-D5FF8BE1695F}"/>
  <tableColumns count="1">
    <tableColumn id="1" xr3:uid="{367578A5-FB94-42DC-93EB-CCD2FCC8A562}" name="CATEGORIES PROFESSIONNELLES"/>
  </tableColumns>
  <tableStyleInfo name="TableStyleLight14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9C5BC34-FB91-488C-83AC-998A0F703E39}" name="Table24" displayName="Table24" ref="I1:I13" totalsRowShown="0" headerRowDxfId="91" dataDxfId="90" tableBorderDxfId="89">
  <autoFilter ref="I1:I13" xr:uid="{B9C5BC34-FB91-488C-83AC-998A0F703E39}"/>
  <tableColumns count="1">
    <tableColumn id="1" xr3:uid="{D93F285F-C784-4925-8C8B-078A5B1D1E89}" name="FACILITATIONS" dataDxfId="88"/>
  </tableColumns>
  <tableStyleInfo name="TableStyleLight14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F2E66CD-EAC8-4F75-9470-C514496D27D5}" name="Table25" displayName="Table25" ref="K1:K3" totalsRowShown="0" headerRowDxfId="87" tableBorderDxfId="86">
  <autoFilter ref="K1:K3" xr:uid="{9F2E66CD-EAC8-4F75-9470-C514496D27D5}"/>
  <tableColumns count="1">
    <tableColumn id="1" xr3:uid="{2523284D-5D4E-41E9-9D81-E3F4A2D1327D}" name="NATIONALITE"/>
  </tableColumns>
  <tableStyleInfo name="TableStyleLight14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48D8625-3032-4A96-B6AF-5ED6641B91C1}" name="Table26" displayName="Table26" ref="M1:M13" totalsRowShown="0" headerRowDxfId="85" dataDxfId="84" tableBorderDxfId="83">
  <autoFilter ref="M1:M13" xr:uid="{F48D8625-3032-4A96-B6AF-5ED6641B91C1}"/>
  <tableColumns count="1">
    <tableColumn id="1" xr3:uid="{6AC3AD96-31AF-4E44-80A4-7CC153C95072}" name="QUALIFICATIONS" dataDxfId="82"/>
  </tableColumns>
  <tableStyleInfo name="TableStyleLight14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F3A1424-A711-421E-A646-39BBD0F21C2E}" name="Table27" displayName="Table27" ref="O1:O5" totalsRowShown="0" headerRowDxfId="81" tableBorderDxfId="80">
  <autoFilter ref="O1:O5" xr:uid="{9F3A1424-A711-421E-A646-39BBD0F21C2E}"/>
  <tableColumns count="1">
    <tableColumn id="1" xr3:uid="{8A3C0385-59C6-4C1D-ACDD-9198B45F92B3}" name="UdM"/>
  </tableColumns>
  <tableStyleInfo name="TableStyleLight14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9CC7C84-CB5A-4825-A625-2A8EA6B94C17}" name="Table28" displayName="Table28" ref="S1:S4" totalsRowShown="0" headerRowDxfId="79" tableBorderDxfId="78">
  <autoFilter ref="S1:S4" xr:uid="{39CC7C84-CB5A-4825-A625-2A8EA6B94C17}"/>
  <tableColumns count="1">
    <tableColumn id="1" xr3:uid="{F2A5512F-ED58-45EC-9F08-A36A188653D7}" name="Type de poste"/>
  </tableColumns>
  <tableStyleInfo name="TableStyleLight14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F62DEFD-BC16-4C07-899D-153E8D8B1D56}" name="Table30" displayName="Table30" ref="Q1:Q2" insertRow="1" totalsRowShown="0" headerRowDxfId="77" dataDxfId="76" tableBorderDxfId="75">
  <autoFilter ref="Q1:Q2" xr:uid="{CF62DEFD-BC16-4C07-899D-153E8D8B1D56}"/>
  <tableColumns count="1">
    <tableColumn id="1" xr3:uid="{0DA66263-C4E1-4100-AFE5-18AF11A6184F}" name="Nature de produit" dataDxfId="74"/>
  </tableColumns>
  <tableStyleInfo name="TableStyleLight14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7EB8C5E-FD7E-4143-BB61-ED3445FD0C9A}" name="Table31" displayName="Table31" ref="U1:U7" totalsRowShown="0" headerRowDxfId="73" dataDxfId="72" tableBorderDxfId="71">
  <autoFilter ref="U1:U7" xr:uid="{A7EB8C5E-FD7E-4143-BB61-ED3445FD0C9A}"/>
  <tableColumns count="1">
    <tableColumn id="1" xr3:uid="{A79D2CEE-C90A-4B1F-B951-1EB32846B62D}" name="Fréquence" dataDxfId="70"/>
  </tableColumns>
  <tableStyleInfo name="TableStyleLight14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D70165A-426A-4A57-973F-E491A122B7A6}" name="Table32" displayName="Table32" ref="W1:W4" totalsRowShown="0" headerRowDxfId="69" tableBorderDxfId="68">
  <autoFilter ref="W1:W4" xr:uid="{CD70165A-426A-4A57-973F-E491A122B7A6}"/>
  <tableColumns count="1">
    <tableColumn id="1" xr3:uid="{0FAEB4C7-483D-4776-A3E8-BF23A073D928}" name="Disponibilité"/>
  </tableColumns>
  <tableStyleInfo name="TableStyleLight14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1C82AB3-CD54-4460-9C82-D0F6865138D7}" name="Table42" displayName="Table42" ref="Y1:Y47" totalsRowShown="0" headerRowDxfId="67" dataDxfId="66">
  <autoFilter ref="Y1:Y47" xr:uid="{21C82AB3-CD54-4460-9C82-D0F6865138D7}"/>
  <tableColumns count="1">
    <tableColumn id="1" xr3:uid="{2609D501-A022-41E2-93DF-A4C50F3498BF}" name="Certifications" dataDxfId="65"/>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8429AA-69B4-4241-978B-B9BB89996334}" name="Assurances" displayName="Assurances" ref="AA1:AA27" totalsRowShown="0" headerRowDxfId="64" dataDxfId="63">
  <autoFilter ref="AA1:AA27" xr:uid="{9A8429AA-69B4-4241-978B-B9BB89996334}"/>
  <tableColumns count="1">
    <tableColumn id="3" xr3:uid="{10F3D993-F501-4CA9-B6AC-81EC73C32A07}" name="Assurances" dataDxfId="62"/>
  </tableColumns>
  <tableStyleInfo name="TableStyleLight14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9E68E9-E08E-425F-A663-E76CD7E74694}" name="Financements" displayName="Financements" ref="AC1:AC28" totalsRowShown="0" headerRowDxfId="61" dataDxfId="60">
  <autoFilter ref="AC1:AC28" xr:uid="{C49E68E9-E08E-425F-A663-E76CD7E74694}"/>
  <tableColumns count="1">
    <tableColumn id="2" xr3:uid="{6370DEE1-3026-4740-907D-AD6CF3A5279E}" name="Financement" dataDxfId="59"/>
  </tableColumns>
  <tableStyleInfo name="TableStyleLight14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table" Target="../tables/table16.xml"/><Relationship Id="rId1" Type="http://schemas.openxmlformats.org/officeDocument/2006/relationships/printerSettings" Target="../printerSettings/printerSettings21.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FF85-76F0-4912-AF14-EB847049405B}">
  <sheetPr codeName="Sheet3"/>
  <dimension ref="A1:XEY82"/>
  <sheetViews>
    <sheetView showGridLines="0" showRowColHeaders="0" zoomScale="83" zoomScaleNormal="83" zoomScaleSheetLayoutView="74" zoomScalePageLayoutView="86" workbookViewId="0">
      <selection activeCell="F3" sqref="F3:G35"/>
    </sheetView>
  </sheetViews>
  <sheetFormatPr baseColWidth="10" defaultColWidth="0" defaultRowHeight="14.5" zeroHeight="1" x14ac:dyDescent="0.35"/>
  <cols>
    <col min="1" max="1" width="2.54296875" customWidth="1"/>
    <col min="2" max="2" width="18.81640625" style="60" customWidth="1"/>
    <col min="3" max="3" width="2.453125" style="55" hidden="1" customWidth="1"/>
    <col min="4" max="4" width="3.1796875" style="20" customWidth="1"/>
    <col min="5" max="5" width="3.1796875" customWidth="1"/>
    <col min="6" max="6" width="81.6328125" customWidth="1"/>
    <col min="7" max="7" width="8.81640625" customWidth="1"/>
    <col min="8" max="8" width="16" customWidth="1"/>
    <col min="9" max="9" width="3.1796875" customWidth="1"/>
    <col min="10" max="16379" width="8.81640625" hidden="1"/>
    <col min="16380" max="16384" width="10.36328125" hidden="1"/>
  </cols>
  <sheetData>
    <row r="1" spans="2:8" ht="21" x14ac:dyDescent="0.5">
      <c r="E1" s="60"/>
      <c r="F1" s="296" t="s">
        <v>0</v>
      </c>
    </row>
    <row r="2" spans="2:8" x14ac:dyDescent="0.35">
      <c r="B2" s="61"/>
      <c r="C2" s="56"/>
    </row>
    <row r="3" spans="2:8" ht="14.75" customHeight="1" x14ac:dyDescent="0.35">
      <c r="B3" s="62" t="s">
        <v>1</v>
      </c>
      <c r="C3" s="57">
        <v>1</v>
      </c>
      <c r="D3" s="105">
        <f>IF(Instructions!H38="Complet",1,0)</f>
        <v>0</v>
      </c>
      <c r="F3" s="551" t="s">
        <v>691</v>
      </c>
      <c r="G3" s="551"/>
      <c r="H3" s="7"/>
    </row>
    <row r="4" spans="2:8" x14ac:dyDescent="0.35">
      <c r="B4" s="62" t="s">
        <v>2</v>
      </c>
      <c r="C4" s="57">
        <v>2</v>
      </c>
      <c r="D4" s="105">
        <v>1</v>
      </c>
      <c r="F4" s="551"/>
      <c r="G4" s="551"/>
      <c r="H4" s="7"/>
    </row>
    <row r="5" spans="2:8" x14ac:dyDescent="0.35">
      <c r="B5" s="62" t="s">
        <v>3</v>
      </c>
      <c r="C5" s="57">
        <v>3</v>
      </c>
      <c r="D5" s="105">
        <f>IF(Identification!G3="Complet",1,0)</f>
        <v>0</v>
      </c>
      <c r="F5" s="551"/>
      <c r="G5" s="551"/>
      <c r="H5" s="7"/>
    </row>
    <row r="6" spans="2:8" x14ac:dyDescent="0.35">
      <c r="B6" s="62" t="s">
        <v>4</v>
      </c>
      <c r="C6" s="57">
        <v>4</v>
      </c>
      <c r="D6" s="105">
        <v>1</v>
      </c>
      <c r="F6" s="551"/>
      <c r="G6" s="551"/>
      <c r="H6" s="7"/>
    </row>
    <row r="7" spans="2:8" x14ac:dyDescent="0.35">
      <c r="B7" s="62" t="s">
        <v>5</v>
      </c>
      <c r="C7" s="57">
        <v>5</v>
      </c>
      <c r="D7" s="105">
        <f>IF('A-Emploi'!G5="Complet",1,0)</f>
        <v>0</v>
      </c>
      <c r="F7" s="551"/>
      <c r="G7" s="551"/>
      <c r="H7" s="7"/>
    </row>
    <row r="8" spans="2:8" x14ac:dyDescent="0.35">
      <c r="B8" s="62" t="s">
        <v>6</v>
      </c>
      <c r="C8" s="57">
        <v>6</v>
      </c>
      <c r="D8" s="105">
        <v>1</v>
      </c>
      <c r="F8" s="551"/>
      <c r="G8" s="551"/>
      <c r="H8" s="7"/>
    </row>
    <row r="9" spans="2:8" x14ac:dyDescent="0.35">
      <c r="B9" s="62" t="s">
        <v>7</v>
      </c>
      <c r="C9" s="57">
        <v>7</v>
      </c>
      <c r="D9" s="105">
        <f>IF('A-Formations'!I5="Complet",1,0)</f>
        <v>0</v>
      </c>
      <c r="F9" s="551"/>
      <c r="G9" s="551"/>
      <c r="H9" s="7"/>
    </row>
    <row r="10" spans="2:8" x14ac:dyDescent="0.35">
      <c r="B10" s="62" t="s">
        <v>8</v>
      </c>
      <c r="C10" s="57">
        <v>8</v>
      </c>
      <c r="D10" s="105">
        <f>IF('A-Remplacement'!I5="Complet",1,0)</f>
        <v>0</v>
      </c>
      <c r="F10" s="551"/>
      <c r="G10" s="551"/>
      <c r="H10" s="7"/>
    </row>
    <row r="11" spans="2:8" x14ac:dyDescent="0.35">
      <c r="B11" s="62" t="s">
        <v>9</v>
      </c>
      <c r="C11" s="57">
        <v>9</v>
      </c>
      <c r="D11" s="105">
        <f>IF('B-Facilitations'!I5="Complet",1,0)</f>
        <v>0</v>
      </c>
      <c r="F11" s="551"/>
      <c r="G11" s="551"/>
      <c r="H11" s="7"/>
    </row>
    <row r="12" spans="2:8" x14ac:dyDescent="0.35">
      <c r="B12" s="62" t="s">
        <v>10</v>
      </c>
      <c r="C12" s="57">
        <v>10</v>
      </c>
      <c r="D12" s="105">
        <f>IF('B- Passation de M.'!I5="Complet",1,0)</f>
        <v>0</v>
      </c>
      <c r="F12" s="551"/>
      <c r="G12" s="551"/>
      <c r="H12" s="7"/>
    </row>
    <row r="13" spans="2:8" x14ac:dyDescent="0.35">
      <c r="B13" s="62" t="s">
        <v>11</v>
      </c>
      <c r="C13" s="57">
        <v>11</v>
      </c>
      <c r="D13" s="105">
        <f>IF('C- Biens'!I5="Complet",1,0)</f>
        <v>0</v>
      </c>
      <c r="F13" s="551"/>
      <c r="G13" s="551"/>
      <c r="H13" s="7"/>
    </row>
    <row r="14" spans="2:8" x14ac:dyDescent="0.35">
      <c r="B14" s="62" t="s">
        <v>12</v>
      </c>
      <c r="C14" s="57">
        <v>12</v>
      </c>
      <c r="D14" s="105">
        <f>IF('C- ListeBiensLoc'!I5="Complet",1,0)</f>
        <v>0</v>
      </c>
      <c r="F14" s="551"/>
      <c r="G14" s="551"/>
      <c r="H14" s="7"/>
    </row>
    <row r="15" spans="2:8" x14ac:dyDescent="0.35">
      <c r="B15" s="62" t="s">
        <v>13</v>
      </c>
      <c r="C15" s="57">
        <v>13</v>
      </c>
      <c r="D15" s="105">
        <f>IF('D- Services'!H5="Complet",1,0)</f>
        <v>0</v>
      </c>
      <c r="F15" s="551"/>
      <c r="G15" s="551"/>
      <c r="H15" s="7"/>
    </row>
    <row r="16" spans="2:8" x14ac:dyDescent="0.35">
      <c r="B16" s="62" t="s">
        <v>14</v>
      </c>
      <c r="C16" s="57">
        <v>14</v>
      </c>
      <c r="D16" s="105">
        <f>IF('D- ListeServicesLoc'!I5="Complet",1,0)</f>
        <v>0</v>
      </c>
      <c r="F16" s="551"/>
      <c r="G16" s="551"/>
      <c r="H16" s="7"/>
    </row>
    <row r="17" spans="2:8" x14ac:dyDescent="0.35">
      <c r="B17" s="62" t="s">
        <v>15</v>
      </c>
      <c r="C17" s="57">
        <v>15</v>
      </c>
      <c r="D17" s="105">
        <f>IF('E- Dépenses'!H5="Complet",1,0)</f>
        <v>0</v>
      </c>
      <c r="F17" s="551"/>
      <c r="G17" s="551"/>
      <c r="H17" s="7"/>
    </row>
    <row r="18" spans="2:8" x14ac:dyDescent="0.35">
      <c r="B18" s="62" t="s">
        <v>16</v>
      </c>
      <c r="C18" s="57">
        <v>16</v>
      </c>
      <c r="D18" s="105">
        <f>IF('F- DevCompetLocales'!I5="Complet",1,0)</f>
        <v>0</v>
      </c>
      <c r="F18" s="551"/>
      <c r="G18" s="551"/>
      <c r="H18" s="7"/>
    </row>
    <row r="19" spans="2:8" x14ac:dyDescent="0.35">
      <c r="B19" s="62" t="s">
        <v>17</v>
      </c>
      <c r="C19" s="57">
        <v>17</v>
      </c>
      <c r="D19" s="105">
        <f>IF('F- TransfertTechno'!I5="Complet",1,0)</f>
        <v>0</v>
      </c>
      <c r="F19" s="551"/>
      <c r="G19" s="551"/>
      <c r="H19" s="7"/>
    </row>
    <row r="20" spans="2:8" x14ac:dyDescent="0.35">
      <c r="B20" s="62" t="s">
        <v>472</v>
      </c>
      <c r="C20" s="57">
        <v>18</v>
      </c>
      <c r="D20" s="105">
        <f>IF('F- RandD'!I5="Complet",1,0)</f>
        <v>0</v>
      </c>
      <c r="F20" s="551"/>
      <c r="G20" s="551"/>
      <c r="H20" s="7"/>
    </row>
    <row r="21" spans="2:8" ht="10.5" customHeight="1" x14ac:dyDescent="0.35">
      <c r="B21" s="62" t="s">
        <v>473</v>
      </c>
      <c r="C21" s="57">
        <v>19</v>
      </c>
      <c r="D21" s="105">
        <f>IF('G-Assurance'!I6="Complet",1,0)</f>
        <v>0</v>
      </c>
      <c r="F21" s="551"/>
      <c r="G21" s="551"/>
      <c r="H21" s="7"/>
    </row>
    <row r="22" spans="2:8" ht="10.5" customHeight="1" x14ac:dyDescent="0.35">
      <c r="B22" s="62" t="s">
        <v>676</v>
      </c>
      <c r="C22" s="57">
        <v>20</v>
      </c>
      <c r="D22" s="105">
        <f>IF('G-ServicesFinanciers'!I6="Complet",1,0)</f>
        <v>0</v>
      </c>
      <c r="F22" s="551"/>
      <c r="G22" s="551"/>
      <c r="H22" s="7"/>
    </row>
    <row r="23" spans="2:8" ht="10.5" customHeight="1" x14ac:dyDescent="0.35">
      <c r="B23"/>
      <c r="C23"/>
      <c r="D23"/>
      <c r="F23" s="551"/>
      <c r="G23" s="551"/>
      <c r="H23" s="7"/>
    </row>
    <row r="24" spans="2:8" ht="10.5" customHeight="1" x14ac:dyDescent="0.35">
      <c r="B24"/>
      <c r="C24"/>
      <c r="D24"/>
      <c r="F24" s="551"/>
      <c r="G24" s="551"/>
      <c r="H24" s="7"/>
    </row>
    <row r="25" spans="2:8" x14ac:dyDescent="0.35">
      <c r="B25"/>
      <c r="C25"/>
      <c r="D25"/>
      <c r="F25" s="551"/>
      <c r="G25" s="551"/>
      <c r="H25" s="7"/>
    </row>
    <row r="26" spans="2:8" ht="10.5" customHeight="1" x14ac:dyDescent="0.35">
      <c r="B26"/>
      <c r="C26"/>
      <c r="D26"/>
      <c r="F26" s="551"/>
      <c r="G26" s="551"/>
      <c r="H26" s="7"/>
    </row>
    <row r="27" spans="2:8" ht="10.5" customHeight="1" x14ac:dyDescent="0.35">
      <c r="B27"/>
      <c r="C27"/>
      <c r="D27"/>
      <c r="F27" s="551"/>
      <c r="G27" s="551"/>
      <c r="H27" s="7"/>
    </row>
    <row r="28" spans="2:8" ht="10.5" customHeight="1" x14ac:dyDescent="0.35">
      <c r="B28"/>
      <c r="C28"/>
      <c r="D28"/>
      <c r="F28" s="551"/>
      <c r="G28" s="551"/>
      <c r="H28" s="7"/>
    </row>
    <row r="29" spans="2:8" ht="10.5" customHeight="1" x14ac:dyDescent="0.35">
      <c r="B29"/>
      <c r="C29"/>
      <c r="D29"/>
      <c r="F29" s="551"/>
      <c r="G29" s="551"/>
      <c r="H29" s="7"/>
    </row>
    <row r="30" spans="2:8" ht="10.5" customHeight="1" x14ac:dyDescent="0.35">
      <c r="B30"/>
      <c r="C30"/>
      <c r="D30"/>
      <c r="F30" s="551"/>
      <c r="G30" s="551"/>
      <c r="H30" s="7"/>
    </row>
    <row r="31" spans="2:8" x14ac:dyDescent="0.35">
      <c r="B31"/>
      <c r="C31"/>
      <c r="D31"/>
      <c r="F31" s="551"/>
      <c r="G31" s="551"/>
      <c r="H31" s="7"/>
    </row>
    <row r="32" spans="2:8" x14ac:dyDescent="0.35">
      <c r="B32"/>
      <c r="C32"/>
      <c r="D32"/>
      <c r="F32" s="551"/>
      <c r="G32" s="551"/>
      <c r="H32" s="7"/>
    </row>
    <row r="33" spans="6:8" customFormat="1" x14ac:dyDescent="0.35">
      <c r="F33" s="551"/>
      <c r="G33" s="551"/>
      <c r="H33" s="7"/>
    </row>
    <row r="34" spans="6:8" customFormat="1" ht="63.5" customHeight="1" x14ac:dyDescent="0.35">
      <c r="F34" s="551"/>
      <c r="G34" s="551"/>
      <c r="H34" s="7"/>
    </row>
    <row r="35" spans="6:8" customFormat="1" x14ac:dyDescent="0.35">
      <c r="F35" s="551"/>
      <c r="G35" s="551"/>
    </row>
    <row r="36" spans="6:8" customFormat="1" x14ac:dyDescent="0.35"/>
    <row r="37" spans="6:8" customFormat="1" x14ac:dyDescent="0.35"/>
    <row r="38" spans="6:8" customFormat="1" ht="15.5" x14ac:dyDescent="0.35">
      <c r="F38" t="s">
        <v>19</v>
      </c>
      <c r="H38" s="37" t="s">
        <v>471</v>
      </c>
    </row>
    <row r="39" spans="6:8" customFormat="1" x14ac:dyDescent="0.35"/>
    <row r="40" spans="6:8" customFormat="1" x14ac:dyDescent="0.35"/>
    <row r="41" spans="6:8" customFormat="1" hidden="1" x14ac:dyDescent="0.35"/>
    <row r="42" spans="6:8" customFormat="1" hidden="1" x14ac:dyDescent="0.35"/>
    <row r="43" spans="6:8" customFormat="1" ht="41" hidden="1" customHeight="1" x14ac:dyDescent="0.35"/>
    <row r="44" spans="6:8" customFormat="1" hidden="1" x14ac:dyDescent="0.35"/>
    <row r="45" spans="6:8" customFormat="1" hidden="1" x14ac:dyDescent="0.35"/>
    <row r="46" spans="6:8" customFormat="1" hidden="1" x14ac:dyDescent="0.35"/>
    <row r="47" spans="6:8" customFormat="1" hidden="1" x14ac:dyDescent="0.35"/>
    <row r="48" spans="6:8" customFormat="1" hidden="1" x14ac:dyDescent="0.35"/>
    <row r="49" customFormat="1" hidden="1" x14ac:dyDescent="0.35"/>
    <row r="50" customFormat="1" hidden="1" x14ac:dyDescent="0.35"/>
    <row r="51" customFormat="1" hidden="1" x14ac:dyDescent="0.35"/>
    <row r="52" customFormat="1" hidden="1" x14ac:dyDescent="0.35"/>
    <row r="53" customFormat="1" hidden="1" x14ac:dyDescent="0.35"/>
    <row r="54" customFormat="1" hidden="1" x14ac:dyDescent="0.35"/>
    <row r="55" customFormat="1" hidden="1" x14ac:dyDescent="0.35"/>
    <row r="56" customFormat="1" hidden="1" x14ac:dyDescent="0.35"/>
    <row r="57" customFormat="1" hidden="1" x14ac:dyDescent="0.35"/>
    <row r="58" customFormat="1" hidden="1" x14ac:dyDescent="0.35"/>
    <row r="59" customFormat="1" hidden="1" x14ac:dyDescent="0.35"/>
    <row r="60" customFormat="1" hidden="1" x14ac:dyDescent="0.35"/>
    <row r="61" customFormat="1" hidden="1" x14ac:dyDescent="0.35"/>
    <row r="62" customFormat="1" hidden="1" x14ac:dyDescent="0.35"/>
    <row r="63" customFormat="1" hidden="1" x14ac:dyDescent="0.35"/>
    <row r="64" customFormat="1" hidden="1" x14ac:dyDescent="0.35"/>
    <row r="65" customFormat="1" hidden="1" x14ac:dyDescent="0.35"/>
    <row r="66" customFormat="1" hidden="1" x14ac:dyDescent="0.35"/>
    <row r="82" spans="2:3" hidden="1" x14ac:dyDescent="0.35">
      <c r="B82" s="67"/>
      <c r="C82" s="19"/>
    </row>
  </sheetData>
  <sheetProtection algorithmName="SHA-512" hashValue="mnRbSS8IS12TZ2YCxwa9FrebmVwYEhw0HX0NnjCs+JNFNJUUXpz0Rt3sDFVUre8RWZIG+RASAh3VLMJ+sSdS9w==" saltValue="qZtSa9Fd8yi8rsqaK5qj1Q==" spinCount="100000" sheet="1" objects="1" scenarios="1"/>
  <mergeCells count="1">
    <mergeCell ref="F3:G35"/>
  </mergeCells>
  <conditionalFormatting sqref="B3:B22">
    <cfRule type="expression" dxfId="58"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7">
      <iconSet iconSet="3Symbols" showValue="0">
        <cfvo type="percent" val="0"/>
        <cfvo type="num" val="0"/>
        <cfvo type="num" val="1"/>
      </iconSet>
    </cfRule>
  </conditionalFormatting>
  <conditionalFormatting sqref="H38">
    <cfRule type="cellIs" dxfId="57" priority="4" operator="equal">
      <formula>"Complet"</formula>
    </cfRule>
    <cfRule type="cellIs" dxfId="56" priority="5" operator="equal">
      <formula>"Incomplet"</formula>
    </cfRule>
  </conditionalFormatting>
  <dataValidations count="1">
    <dataValidation type="list" allowBlank="1" showInputMessage="1" showErrorMessage="1" sqref="H38" xr:uid="{CFCD7CF9-50AC-4CFB-9C39-EC862850ADE5}">
      <formula1>"Incomplet, Complet"</formula1>
    </dataValidation>
  </dataValidations>
  <hyperlinks>
    <hyperlink ref="B20" location="'F- RandD'!A1" display="13.RandD" xr:uid="{6D9A4EEB-9527-44D4-AB68-DE431B8800ED}"/>
    <hyperlink ref="B19" location="'F- TransfertTechno'!A1" display="12.TransfertTechno" xr:uid="{A3F34807-8F84-4E13-AC68-AED7BEAD8AEE}"/>
    <hyperlink ref="B18" location="'F- DevCompetLocales'!A1" display="11.DevCompetLocales" xr:uid="{E392E61C-AF96-400D-8EA4-18007841788B}"/>
    <hyperlink ref="B17" location="'E- DépensesLocales'!A1" display="10.DépensesLocales" xr:uid="{8A3D5F19-7C7B-40DA-8BF9-C3F2AA8124A8}"/>
    <hyperlink ref="B16" location="'D- ListeServicesLoc'!A1" display="09.ListeServicesLoc" xr:uid="{30222CB5-7F36-45C2-A9BF-4ABA6A916158}"/>
    <hyperlink ref="B15" location="'D- Services Locaux'!A1" display="08.Services Locaux" xr:uid="{040BC8CA-F188-41A9-8A9B-2B82004D60E2}"/>
    <hyperlink ref="B14" location="'C- ListeBiensLoc'!A1" display="07.ListeBiensLoc" xr:uid="{21888290-918B-4F06-894D-2794FAF84F7D}"/>
    <hyperlink ref="B13" location="'C- Biens Locaux'!A1" display="06.Biens Locaux" xr:uid="{F021F572-14D0-498A-A51F-438F6A861491}"/>
    <hyperlink ref="B12" location="'B- Passation de M.'!A1" display="05.Passation de M." xr:uid="{081418D0-16FB-489B-BF14-0AB134A0F2E2}"/>
    <hyperlink ref="B11" location="'B-Facilitations'!A1" display="04.Facilitations" xr:uid="{27E58B3C-A323-4FFA-AD36-7F85F5F51ADB}"/>
    <hyperlink ref="B10" location="'A-Remplacement'!A1" display="03.Remplacement" xr:uid="{F24B6772-1115-45F7-92F3-17DC9CCA8C05}"/>
    <hyperlink ref="B9" location="'A-Formations'!A1" display="02.Formations" xr:uid="{D31084E1-64DF-4391-8D2D-5AA0477CBA4E}"/>
    <hyperlink ref="B7" location="'A-Emploi'!A1" display="01.Emploi" xr:uid="{73C63555-44CD-4003-97AD-459B5D3FA9BD}"/>
    <hyperlink ref="B6" location="RECAP!A1" display="RECAP" xr:uid="{00819FCF-5AA4-467F-8DD5-5FF29ADAE815}"/>
    <hyperlink ref="B5" location="Identification!A1" display="Identification" xr:uid="{E9611D01-E98C-4899-80A6-EF2C16872BAE}"/>
    <hyperlink ref="B4" location="Définitions!A1" display="Définitions" xr:uid="{F89F4B3B-9E32-4292-AF5B-980AA72805B3}"/>
    <hyperlink ref="B3" location="Instructions!A1" display="Instructions" xr:uid="{191D6D73-30DF-4539-AEA8-7A2ED0993B13}"/>
    <hyperlink ref="B8" location="IPL!A1" display="IPL" xr:uid="{5D6BA3DA-5964-4D29-A2A8-E889F289601C}"/>
    <hyperlink ref="B22" location="'G-ServicesFinanciers'!A1" display="15.Finances" xr:uid="{8631AC97-06E8-4D57-9304-8930ED351DC1}"/>
    <hyperlink ref="B21" location="'G-Assurance'!A1" display="14. Assurance" xr:uid="{5248213A-AF71-46AF-A5A1-BD005D8E940D}"/>
  </hyperlink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5055-2489-4239-B660-79F69E62857A}">
  <sheetPr codeName="Sheet2"/>
  <dimension ref="A1:H121"/>
  <sheetViews>
    <sheetView showGridLines="0" showRowColHeaders="0" zoomScaleNormal="100" workbookViewId="0">
      <selection activeCell="B10" sqref="B10"/>
    </sheetView>
  </sheetViews>
  <sheetFormatPr baseColWidth="10" defaultColWidth="0" defaultRowHeight="14.5" zeroHeight="1" x14ac:dyDescent="0.35"/>
  <cols>
    <col min="1" max="1" width="2.81640625" customWidth="1"/>
    <col min="2" max="2" width="18.81640625" style="60" customWidth="1"/>
    <col min="3" max="3" width="2.453125" style="55" hidden="1" customWidth="1"/>
    <col min="4" max="4" width="3.1796875" style="20" customWidth="1"/>
    <col min="5" max="5" width="3.1796875" customWidth="1"/>
    <col min="6" max="7" width="82.6328125" style="271" customWidth="1"/>
    <col min="8" max="8" width="3.81640625" customWidth="1"/>
    <col min="9" max="16384" width="8.81640625" hidden="1"/>
  </cols>
  <sheetData>
    <row r="1" spans="2:7" ht="15" thickBot="1" x14ac:dyDescent="0.4">
      <c r="E1" s="60"/>
      <c r="F1" s="7"/>
      <c r="G1" s="7"/>
    </row>
    <row r="2" spans="2:7" ht="15" thickBot="1" x14ac:dyDescent="0.4">
      <c r="B2" s="61"/>
      <c r="C2" s="56"/>
      <c r="F2" s="508" t="s">
        <v>20</v>
      </c>
      <c r="G2" s="509" t="s">
        <v>2</v>
      </c>
    </row>
    <row r="3" spans="2:7" ht="15" thickBot="1" x14ac:dyDescent="0.4">
      <c r="B3" s="62" t="s">
        <v>1</v>
      </c>
      <c r="C3" s="57">
        <v>1</v>
      </c>
      <c r="D3" s="105">
        <f>IF(Instructions!H38="Complet",1,0)</f>
        <v>0</v>
      </c>
      <c r="F3" s="7"/>
      <c r="G3" s="7"/>
    </row>
    <row r="4" spans="2:7" s="19" customFormat="1" ht="20.25" customHeight="1" x14ac:dyDescent="0.35">
      <c r="B4" s="62" t="s">
        <v>2</v>
      </c>
      <c r="C4" s="57">
        <v>2</v>
      </c>
      <c r="D4" s="105">
        <v>1</v>
      </c>
      <c r="E4"/>
      <c r="F4" s="552" t="s">
        <v>21</v>
      </c>
      <c r="G4" s="553"/>
    </row>
    <row r="5" spans="2:7" ht="25.5" customHeight="1" x14ac:dyDescent="0.35">
      <c r="B5" s="62" t="s">
        <v>3</v>
      </c>
      <c r="C5" s="57">
        <v>3</v>
      </c>
      <c r="D5" s="105">
        <f>IF(Identification!G3="Complet",1,0)</f>
        <v>0</v>
      </c>
      <c r="F5" s="510" t="s">
        <v>22</v>
      </c>
      <c r="G5" s="261"/>
    </row>
    <row r="6" spans="2:7" s="262" customFormat="1" ht="18.75" customHeight="1" x14ac:dyDescent="0.35">
      <c r="B6" s="62" t="s">
        <v>4</v>
      </c>
      <c r="C6" s="57">
        <v>4</v>
      </c>
      <c r="D6" s="105">
        <v>1</v>
      </c>
      <c r="E6"/>
      <c r="F6" s="511" t="s">
        <v>23</v>
      </c>
      <c r="G6" s="512"/>
    </row>
    <row r="7" spans="2:7" x14ac:dyDescent="0.35">
      <c r="B7" s="62" t="s">
        <v>5</v>
      </c>
      <c r="C7" s="57">
        <v>5</v>
      </c>
      <c r="D7" s="105">
        <f>IF('A-Emploi'!G5="Complet",1,0)</f>
        <v>0</v>
      </c>
      <c r="F7" s="263" t="s">
        <v>24</v>
      </c>
      <c r="G7" s="264" t="s">
        <v>25</v>
      </c>
    </row>
    <row r="8" spans="2:7" x14ac:dyDescent="0.35">
      <c r="B8" s="62" t="s">
        <v>6</v>
      </c>
      <c r="C8" s="57">
        <v>6</v>
      </c>
      <c r="D8" s="105">
        <v>1</v>
      </c>
      <c r="F8" s="263" t="s">
        <v>26</v>
      </c>
      <c r="G8" s="264" t="s">
        <v>27</v>
      </c>
    </row>
    <row r="9" spans="2:7" x14ac:dyDescent="0.35">
      <c r="B9" s="62" t="s">
        <v>7</v>
      </c>
      <c r="C9" s="57">
        <v>7</v>
      </c>
      <c r="D9" s="105">
        <f>IF('A-Formations'!I5="Complet",1,0)</f>
        <v>0</v>
      </c>
      <c r="F9" s="263" t="s">
        <v>28</v>
      </c>
      <c r="G9" s="264" t="s">
        <v>29</v>
      </c>
    </row>
    <row r="10" spans="2:7" x14ac:dyDescent="0.35">
      <c r="B10" s="62" t="s">
        <v>8</v>
      </c>
      <c r="C10" s="57">
        <v>8</v>
      </c>
      <c r="D10" s="105">
        <f>IF('A-Remplacement'!I5="Complet",1,0)</f>
        <v>0</v>
      </c>
      <c r="F10" s="263" t="s">
        <v>30</v>
      </c>
      <c r="G10" s="264" t="s">
        <v>31</v>
      </c>
    </row>
    <row r="11" spans="2:7" x14ac:dyDescent="0.35">
      <c r="B11" s="62" t="s">
        <v>9</v>
      </c>
      <c r="C11" s="57">
        <v>9</v>
      </c>
      <c r="D11" s="105">
        <f>IF('B-Facilitations'!I5="Complet",1,0)</f>
        <v>0</v>
      </c>
      <c r="F11" s="263" t="s">
        <v>32</v>
      </c>
      <c r="G11" s="264" t="s">
        <v>33</v>
      </c>
    </row>
    <row r="12" spans="2:7" x14ac:dyDescent="0.35">
      <c r="B12" s="62" t="s">
        <v>10</v>
      </c>
      <c r="C12" s="57">
        <v>10</v>
      </c>
      <c r="D12" s="105">
        <f>IF('B- Passation de M.'!I5="Complet",1,0)</f>
        <v>0</v>
      </c>
      <c r="F12" s="263" t="s">
        <v>34</v>
      </c>
      <c r="G12" s="264" t="s">
        <v>35</v>
      </c>
    </row>
    <row r="13" spans="2:7" x14ac:dyDescent="0.35">
      <c r="B13" s="62" t="s">
        <v>11</v>
      </c>
      <c r="C13" s="57">
        <v>11</v>
      </c>
      <c r="D13" s="105">
        <f>IF('C- Biens'!I5="Complet",1,0)</f>
        <v>0</v>
      </c>
      <c r="F13" s="263" t="s">
        <v>36</v>
      </c>
      <c r="G13" s="264" t="s">
        <v>37</v>
      </c>
    </row>
    <row r="14" spans="2:7" x14ac:dyDescent="0.35">
      <c r="B14" s="62" t="s">
        <v>12</v>
      </c>
      <c r="C14" s="57">
        <v>12</v>
      </c>
      <c r="D14" s="105">
        <f>IF('C- ListeBiensLoc'!I5="Complet",1,0)</f>
        <v>0</v>
      </c>
      <c r="F14" s="263" t="s">
        <v>38</v>
      </c>
      <c r="G14" s="264" t="s">
        <v>39</v>
      </c>
    </row>
    <row r="15" spans="2:7" x14ac:dyDescent="0.35">
      <c r="B15" s="62" t="s">
        <v>13</v>
      </c>
      <c r="C15" s="57">
        <v>13</v>
      </c>
      <c r="D15" s="105">
        <f>IF('D- Services'!H5="Complet",1,0)</f>
        <v>0</v>
      </c>
      <c r="F15" s="263" t="s">
        <v>40</v>
      </c>
      <c r="G15" s="264" t="s">
        <v>41</v>
      </c>
    </row>
    <row r="16" spans="2:7" x14ac:dyDescent="0.35">
      <c r="B16" s="62" t="s">
        <v>14</v>
      </c>
      <c r="C16" s="57">
        <v>14</v>
      </c>
      <c r="D16" s="105">
        <f>IF('D- ListeServicesLoc'!I5="Complet",1,0)</f>
        <v>0</v>
      </c>
      <c r="F16" s="513" t="s">
        <v>42</v>
      </c>
      <c r="G16" s="268"/>
    </row>
    <row r="17" spans="2:7" x14ac:dyDescent="0.35">
      <c r="B17" s="62" t="s">
        <v>15</v>
      </c>
      <c r="C17" s="57">
        <v>15</v>
      </c>
      <c r="D17" s="105">
        <f>IF('E- Dépenses'!H5="Complet",1,0)</f>
        <v>0</v>
      </c>
      <c r="F17" s="263" t="s">
        <v>43</v>
      </c>
      <c r="G17" s="265" t="s">
        <v>44</v>
      </c>
    </row>
    <row r="18" spans="2:7" x14ac:dyDescent="0.35">
      <c r="B18" s="62" t="s">
        <v>16</v>
      </c>
      <c r="C18" s="57">
        <v>16</v>
      </c>
      <c r="D18" s="105">
        <f>IF('F- DevCompetLocales'!I5="Complet",1,0)</f>
        <v>0</v>
      </c>
      <c r="F18" s="263" t="s">
        <v>45</v>
      </c>
      <c r="G18" s="264" t="s">
        <v>46</v>
      </c>
    </row>
    <row r="19" spans="2:7" x14ac:dyDescent="0.35">
      <c r="B19" s="62" t="s">
        <v>17</v>
      </c>
      <c r="C19" s="57">
        <v>17</v>
      </c>
      <c r="D19" s="105">
        <f>IF('F- TransfertTechno'!I5="Complet",1,0)</f>
        <v>0</v>
      </c>
      <c r="F19" s="263" t="s">
        <v>47</v>
      </c>
      <c r="G19" s="264" t="s">
        <v>48</v>
      </c>
    </row>
    <row r="20" spans="2:7" ht="26.5" x14ac:dyDescent="0.35">
      <c r="B20" s="62" t="s">
        <v>472</v>
      </c>
      <c r="C20" s="57">
        <v>18</v>
      </c>
      <c r="D20" s="105">
        <f>IF('F- RandD'!I5="Complet",1,0)</f>
        <v>0</v>
      </c>
      <c r="F20" s="266" t="s">
        <v>49</v>
      </c>
      <c r="G20" s="264" t="s">
        <v>50</v>
      </c>
    </row>
    <row r="21" spans="2:7" x14ac:dyDescent="0.35">
      <c r="B21" s="62" t="s">
        <v>473</v>
      </c>
      <c r="C21" s="57">
        <v>19</v>
      </c>
      <c r="D21" s="105">
        <f>IF('G-Assurance'!I6="Complet",1,0)</f>
        <v>0</v>
      </c>
      <c r="F21" s="263" t="s">
        <v>692</v>
      </c>
      <c r="G21" s="264" t="s">
        <v>51</v>
      </c>
    </row>
    <row r="22" spans="2:7" x14ac:dyDescent="0.35">
      <c r="B22" s="62" t="s">
        <v>676</v>
      </c>
      <c r="C22" s="57">
        <v>20</v>
      </c>
      <c r="D22" s="105">
        <f>IF('G-ServicesFinanciers'!I6="Complet",1,0)</f>
        <v>0</v>
      </c>
      <c r="F22" s="263"/>
      <c r="G22" s="265"/>
    </row>
    <row r="23" spans="2:7" ht="18" customHeight="1" x14ac:dyDescent="0.35">
      <c r="B23"/>
      <c r="C23"/>
      <c r="D23"/>
      <c r="F23" s="267" t="s">
        <v>52</v>
      </c>
      <c r="G23" s="268"/>
    </row>
    <row r="24" spans="2:7" x14ac:dyDescent="0.35">
      <c r="B24"/>
      <c r="C24"/>
      <c r="D24"/>
      <c r="F24" s="266" t="s">
        <v>53</v>
      </c>
      <c r="G24" s="264" t="s">
        <v>54</v>
      </c>
    </row>
    <row r="25" spans="2:7" x14ac:dyDescent="0.35">
      <c r="B25"/>
      <c r="C25"/>
      <c r="D25"/>
      <c r="F25" s="263" t="s">
        <v>55</v>
      </c>
      <c r="G25" s="264" t="s">
        <v>56</v>
      </c>
    </row>
    <row r="26" spans="2:7" ht="26" x14ac:dyDescent="0.35">
      <c r="B26"/>
      <c r="C26"/>
      <c r="D26"/>
      <c r="F26" s="263" t="s">
        <v>57</v>
      </c>
      <c r="G26" s="269" t="s">
        <v>58</v>
      </c>
    </row>
    <row r="27" spans="2:7" ht="39" x14ac:dyDescent="0.35">
      <c r="B27"/>
      <c r="C27"/>
      <c r="D27"/>
      <c r="F27" s="266" t="s">
        <v>59</v>
      </c>
      <c r="G27" s="270" t="s">
        <v>60</v>
      </c>
    </row>
    <row r="28" spans="2:7" x14ac:dyDescent="0.35">
      <c r="B28"/>
      <c r="C28"/>
      <c r="D28"/>
    </row>
    <row r="29" spans="2:7" x14ac:dyDescent="0.35">
      <c r="B29"/>
      <c r="C29"/>
      <c r="D29"/>
      <c r="F29" s="263"/>
      <c r="G29" s="265"/>
    </row>
    <row r="30" spans="2:7" ht="26" x14ac:dyDescent="0.35">
      <c r="B30"/>
      <c r="C30"/>
      <c r="D30"/>
      <c r="F30" s="514" t="s">
        <v>61</v>
      </c>
      <c r="G30" s="265"/>
    </row>
    <row r="31" spans="2:7" x14ac:dyDescent="0.35">
      <c r="B31"/>
      <c r="C31"/>
      <c r="D31"/>
      <c r="F31" s="263" t="s">
        <v>693</v>
      </c>
      <c r="G31" s="264" t="s">
        <v>62</v>
      </c>
    </row>
    <row r="32" spans="2:7" ht="15" thickBot="1" x14ac:dyDescent="0.4">
      <c r="B32"/>
      <c r="C32"/>
      <c r="D32"/>
      <c r="F32" s="272"/>
      <c r="G32" s="273"/>
    </row>
    <row r="33" spans="2:7" ht="21" customHeight="1" thickBot="1" x14ac:dyDescent="0.4">
      <c r="B33"/>
      <c r="C33"/>
      <c r="D33"/>
    </row>
    <row r="34" spans="2:7" s="19" customFormat="1" ht="20.25" customHeight="1" x14ac:dyDescent="0.35">
      <c r="B34"/>
      <c r="C34"/>
      <c r="D34"/>
      <c r="E34"/>
      <c r="F34" s="552" t="s">
        <v>63</v>
      </c>
      <c r="G34" s="553"/>
    </row>
    <row r="35" spans="2:7" x14ac:dyDescent="0.35">
      <c r="B35"/>
      <c r="C35"/>
      <c r="D35"/>
      <c r="F35" s="274" t="s">
        <v>64</v>
      </c>
      <c r="G35" s="275" t="s">
        <v>65</v>
      </c>
    </row>
    <row r="36" spans="2:7" ht="39" x14ac:dyDescent="0.35">
      <c r="B36"/>
      <c r="C36"/>
      <c r="D36"/>
      <c r="F36" s="276" t="s">
        <v>66</v>
      </c>
      <c r="G36" s="269" t="s">
        <v>67</v>
      </c>
    </row>
    <row r="37" spans="2:7" ht="39" x14ac:dyDescent="0.35">
      <c r="B37"/>
      <c r="C37"/>
      <c r="D37"/>
      <c r="F37" s="276" t="s">
        <v>68</v>
      </c>
      <c r="G37" s="270" t="s">
        <v>69</v>
      </c>
    </row>
    <row r="38" spans="2:7" ht="25.5" customHeight="1" x14ac:dyDescent="0.35">
      <c r="B38"/>
      <c r="C38"/>
      <c r="D38"/>
      <c r="F38" s="276" t="s">
        <v>70</v>
      </c>
      <c r="G38" s="270" t="s">
        <v>71</v>
      </c>
    </row>
    <row r="39" spans="2:7" x14ac:dyDescent="0.35">
      <c r="B39"/>
      <c r="C39"/>
      <c r="D39"/>
      <c r="F39" s="277" t="s">
        <v>694</v>
      </c>
      <c r="G39" s="265"/>
    </row>
    <row r="40" spans="2:7" ht="26" x14ac:dyDescent="0.35">
      <c r="B40"/>
      <c r="C40"/>
      <c r="D40"/>
      <c r="F40" s="278" t="s">
        <v>695</v>
      </c>
      <c r="G40" s="279" t="s">
        <v>73</v>
      </c>
    </row>
    <row r="41" spans="2:7" x14ac:dyDescent="0.35">
      <c r="B41"/>
      <c r="C41"/>
      <c r="D41"/>
      <c r="F41" s="278" t="s">
        <v>74</v>
      </c>
      <c r="G41" s="279" t="s">
        <v>75</v>
      </c>
    </row>
    <row r="42" spans="2:7" x14ac:dyDescent="0.35">
      <c r="B42"/>
      <c r="C42"/>
      <c r="D42"/>
      <c r="F42" s="278" t="s">
        <v>76</v>
      </c>
      <c r="G42" s="280" t="s">
        <v>77</v>
      </c>
    </row>
    <row r="43" spans="2:7" ht="41" customHeight="1" x14ac:dyDescent="0.35">
      <c r="B43"/>
      <c r="C43"/>
      <c r="D43"/>
      <c r="F43" s="278" t="s">
        <v>78</v>
      </c>
      <c r="G43" s="279" t="s">
        <v>79</v>
      </c>
    </row>
    <row r="44" spans="2:7" ht="49.5" customHeight="1" thickBot="1" x14ac:dyDescent="0.4">
      <c r="B44"/>
      <c r="C44"/>
      <c r="D44"/>
      <c r="F44" s="281" t="s">
        <v>80</v>
      </c>
      <c r="G44" s="282" t="s">
        <v>81</v>
      </c>
    </row>
    <row r="45" spans="2:7" ht="26.5" thickBot="1" x14ac:dyDescent="0.4">
      <c r="B45"/>
      <c r="C45"/>
      <c r="D45"/>
      <c r="F45" s="283" t="s">
        <v>82</v>
      </c>
      <c r="G45" s="284" t="s">
        <v>83</v>
      </c>
    </row>
    <row r="46" spans="2:7" ht="21" customHeight="1" thickBot="1" x14ac:dyDescent="0.4">
      <c r="B46"/>
      <c r="C46"/>
      <c r="D46"/>
    </row>
    <row r="47" spans="2:7" s="19" customFormat="1" ht="20.25" customHeight="1" x14ac:dyDescent="0.35">
      <c r="B47"/>
      <c r="C47"/>
      <c r="D47"/>
      <c r="E47"/>
      <c r="F47" s="552" t="s">
        <v>84</v>
      </c>
      <c r="G47" s="553"/>
    </row>
    <row r="48" spans="2:7" x14ac:dyDescent="0.35">
      <c r="B48"/>
      <c r="C48"/>
      <c r="D48"/>
      <c r="F48" s="274" t="s">
        <v>85</v>
      </c>
      <c r="G48" s="261"/>
    </row>
    <row r="49" spans="6:7" customFormat="1" ht="26" x14ac:dyDescent="0.35">
      <c r="F49" s="276" t="s">
        <v>86</v>
      </c>
      <c r="G49" s="269" t="s">
        <v>87</v>
      </c>
    </row>
    <row r="50" spans="6:7" customFormat="1" ht="26" x14ac:dyDescent="0.35">
      <c r="F50" s="276" t="s">
        <v>88</v>
      </c>
      <c r="G50" s="269" t="s">
        <v>89</v>
      </c>
    </row>
    <row r="51" spans="6:7" customFormat="1" ht="57.75" customHeight="1" x14ac:dyDescent="0.35">
      <c r="F51" s="276" t="s">
        <v>90</v>
      </c>
      <c r="G51" s="269" t="s">
        <v>91</v>
      </c>
    </row>
    <row r="52" spans="6:7" customFormat="1" x14ac:dyDescent="0.35">
      <c r="F52" s="276" t="s">
        <v>92</v>
      </c>
      <c r="G52" s="269" t="s">
        <v>93</v>
      </c>
    </row>
    <row r="53" spans="6:7" customFormat="1" ht="39" x14ac:dyDescent="0.35">
      <c r="F53" s="276" t="s">
        <v>94</v>
      </c>
      <c r="G53" s="269" t="s">
        <v>95</v>
      </c>
    </row>
    <row r="54" spans="6:7" customFormat="1" ht="32" customHeight="1" x14ac:dyDescent="0.35">
      <c r="F54" s="276" t="s">
        <v>96</v>
      </c>
      <c r="G54" s="269" t="s">
        <v>97</v>
      </c>
    </row>
    <row r="55" spans="6:7" customFormat="1" ht="26" x14ac:dyDescent="0.35">
      <c r="F55" s="276" t="s">
        <v>98</v>
      </c>
      <c r="G55" s="269" t="s">
        <v>99</v>
      </c>
    </row>
    <row r="56" spans="6:7" customFormat="1" x14ac:dyDescent="0.35">
      <c r="F56" s="276" t="s">
        <v>100</v>
      </c>
      <c r="G56" s="269" t="s">
        <v>101</v>
      </c>
    </row>
    <row r="57" spans="6:7" customFormat="1" ht="26" x14ac:dyDescent="0.35">
      <c r="F57" s="276" t="s">
        <v>102</v>
      </c>
      <c r="G57" s="269" t="s">
        <v>103</v>
      </c>
    </row>
    <row r="58" spans="6:7" customFormat="1" x14ac:dyDescent="0.35">
      <c r="F58" s="276" t="s">
        <v>104</v>
      </c>
      <c r="G58" s="269" t="s">
        <v>105</v>
      </c>
    </row>
    <row r="59" spans="6:7" customFormat="1" x14ac:dyDescent="0.35">
      <c r="F59" s="285" t="s">
        <v>106</v>
      </c>
      <c r="G59" s="286"/>
    </row>
    <row r="60" spans="6:7" customFormat="1" ht="27" customHeight="1" x14ac:dyDescent="0.35">
      <c r="F60" s="276" t="s">
        <v>107</v>
      </c>
      <c r="G60" s="269" t="s">
        <v>87</v>
      </c>
    </row>
    <row r="61" spans="6:7" customFormat="1" ht="52" x14ac:dyDescent="0.35">
      <c r="F61" s="276" t="s">
        <v>90</v>
      </c>
      <c r="G61" s="269" t="s">
        <v>91</v>
      </c>
    </row>
    <row r="62" spans="6:7" customFormat="1" ht="15" thickBot="1" x14ac:dyDescent="0.4">
      <c r="F62" s="287" t="s">
        <v>108</v>
      </c>
      <c r="G62" s="265" t="s">
        <v>109</v>
      </c>
    </row>
    <row r="63" spans="6:7" customFormat="1" ht="15" thickBot="1" x14ac:dyDescent="0.4">
      <c r="F63" s="271"/>
      <c r="G63" s="271"/>
    </row>
    <row r="64" spans="6:7" customFormat="1" x14ac:dyDescent="0.35">
      <c r="F64" s="554" t="s">
        <v>110</v>
      </c>
      <c r="G64" s="555"/>
    </row>
    <row r="65" spans="2:7" x14ac:dyDescent="0.35">
      <c r="B65"/>
      <c r="C65"/>
      <c r="D65"/>
      <c r="F65" s="510" t="s">
        <v>111</v>
      </c>
      <c r="G65" s="261"/>
    </row>
    <row r="66" spans="2:7" ht="21" customHeight="1" x14ac:dyDescent="0.35">
      <c r="B66"/>
      <c r="C66"/>
      <c r="D66"/>
      <c r="F66" s="276" t="s">
        <v>112</v>
      </c>
      <c r="G66" s="269" t="s">
        <v>113</v>
      </c>
    </row>
    <row r="67" spans="2:7" s="19" customFormat="1" ht="20.25" customHeight="1" x14ac:dyDescent="0.35">
      <c r="B67" s="60"/>
      <c r="C67" s="55"/>
      <c r="D67" s="20"/>
      <c r="E67"/>
      <c r="F67" s="276" t="s">
        <v>114</v>
      </c>
      <c r="G67" s="269" t="s">
        <v>115</v>
      </c>
    </row>
    <row r="68" spans="2:7" ht="25.5" customHeight="1" x14ac:dyDescent="0.35">
      <c r="F68" s="276" t="s">
        <v>116</v>
      </c>
      <c r="G68" s="269" t="s">
        <v>117</v>
      </c>
    </row>
    <row r="69" spans="2:7" ht="26" x14ac:dyDescent="0.35">
      <c r="F69" s="276" t="s">
        <v>118</v>
      </c>
      <c r="G69" s="269" t="s">
        <v>119</v>
      </c>
    </row>
    <row r="70" spans="2:7" ht="26" x14ac:dyDescent="0.35">
      <c r="F70" s="276" t="s">
        <v>120</v>
      </c>
      <c r="G70" s="269" t="s">
        <v>121</v>
      </c>
    </row>
    <row r="71" spans="2:7" x14ac:dyDescent="0.35">
      <c r="F71" s="276" t="s">
        <v>92</v>
      </c>
      <c r="G71" s="269" t="s">
        <v>122</v>
      </c>
    </row>
    <row r="72" spans="2:7" x14ac:dyDescent="0.35">
      <c r="F72" s="277" t="s">
        <v>123</v>
      </c>
      <c r="G72" s="286"/>
    </row>
    <row r="73" spans="2:7" x14ac:dyDescent="0.35">
      <c r="F73" s="263" t="s">
        <v>112</v>
      </c>
      <c r="G73" s="265" t="s">
        <v>124</v>
      </c>
    </row>
    <row r="74" spans="2:7" x14ac:dyDescent="0.35">
      <c r="F74" s="288" t="s">
        <v>125</v>
      </c>
      <c r="G74" s="265" t="s">
        <v>126</v>
      </c>
    </row>
    <row r="75" spans="2:7" ht="15" thickBot="1" x14ac:dyDescent="0.4">
      <c r="F75" s="289" t="s">
        <v>92</v>
      </c>
      <c r="G75" s="273" t="s">
        <v>127</v>
      </c>
    </row>
    <row r="76" spans="2:7" ht="15" thickBot="1" x14ac:dyDescent="0.4"/>
    <row r="77" spans="2:7" x14ac:dyDescent="0.35">
      <c r="F77" s="556" t="s">
        <v>128</v>
      </c>
      <c r="G77" s="557"/>
    </row>
    <row r="78" spans="2:7" x14ac:dyDescent="0.35">
      <c r="F78" s="278" t="s">
        <v>129</v>
      </c>
      <c r="G78" s="290" t="s">
        <v>130</v>
      </c>
    </row>
    <row r="79" spans="2:7" ht="26" x14ac:dyDescent="0.35">
      <c r="F79" s="291" t="s">
        <v>131</v>
      </c>
      <c r="G79" s="292" t="s">
        <v>696</v>
      </c>
    </row>
    <row r="80" spans="2:7" ht="39.5" thickBot="1" x14ac:dyDescent="0.4">
      <c r="F80" s="283" t="s">
        <v>132</v>
      </c>
      <c r="G80" s="293" t="s">
        <v>133</v>
      </c>
    </row>
    <row r="81" spans="2:7" s="19" customFormat="1" ht="20.25" customHeight="1" thickBot="1" x14ac:dyDescent="0.4">
      <c r="B81" s="60"/>
      <c r="C81" s="55"/>
      <c r="D81" s="20"/>
      <c r="E81"/>
      <c r="F81" s="271"/>
      <c r="G81" s="271"/>
    </row>
    <row r="82" spans="2:7" x14ac:dyDescent="0.35">
      <c r="B82" s="67"/>
      <c r="C82" s="19"/>
      <c r="F82" s="552" t="s">
        <v>134</v>
      </c>
      <c r="G82" s="553"/>
    </row>
    <row r="83" spans="2:7" ht="35.25" customHeight="1" x14ac:dyDescent="0.35">
      <c r="F83" s="510" t="s">
        <v>135</v>
      </c>
      <c r="G83" s="261"/>
    </row>
    <row r="84" spans="2:7" x14ac:dyDescent="0.35">
      <c r="F84" s="266" t="s">
        <v>136</v>
      </c>
      <c r="G84" s="269" t="s">
        <v>137</v>
      </c>
    </row>
    <row r="85" spans="2:7" ht="21" customHeight="1" x14ac:dyDescent="0.35">
      <c r="F85" s="266" t="s">
        <v>138</v>
      </c>
      <c r="G85" s="269" t="s">
        <v>139</v>
      </c>
    </row>
    <row r="86" spans="2:7" ht="26" x14ac:dyDescent="0.35">
      <c r="F86" s="266" t="s">
        <v>140</v>
      </c>
      <c r="G86" s="269" t="s">
        <v>141</v>
      </c>
    </row>
    <row r="87" spans="2:7" s="19" customFormat="1" ht="20.25" customHeight="1" x14ac:dyDescent="0.35">
      <c r="B87" s="60"/>
      <c r="C87" s="55"/>
      <c r="D87" s="20"/>
      <c r="E87"/>
      <c r="F87" s="276" t="s">
        <v>142</v>
      </c>
      <c r="G87" s="269" t="s">
        <v>143</v>
      </c>
    </row>
    <row r="88" spans="2:7" ht="25.5" customHeight="1" x14ac:dyDescent="0.35">
      <c r="F88" s="276" t="s">
        <v>144</v>
      </c>
      <c r="G88" s="269" t="s">
        <v>145</v>
      </c>
    </row>
    <row r="89" spans="2:7" ht="25.5" customHeight="1" x14ac:dyDescent="0.35">
      <c r="F89" s="276" t="s">
        <v>146</v>
      </c>
      <c r="G89" s="269" t="s">
        <v>147</v>
      </c>
    </row>
    <row r="90" spans="2:7" ht="26" x14ac:dyDescent="0.35">
      <c r="F90" s="276" t="s">
        <v>148</v>
      </c>
      <c r="G90" s="269" t="s">
        <v>149</v>
      </c>
    </row>
    <row r="91" spans="2:7" x14ac:dyDescent="0.35">
      <c r="F91" s="288"/>
      <c r="G91" s="286"/>
    </row>
    <row r="92" spans="2:7" x14ac:dyDescent="0.35">
      <c r="F92" s="277" t="s">
        <v>150</v>
      </c>
      <c r="G92" s="286"/>
    </row>
    <row r="93" spans="2:7" ht="26" x14ac:dyDescent="0.35">
      <c r="F93" s="277" t="s">
        <v>151</v>
      </c>
      <c r="G93" s="286"/>
    </row>
    <row r="94" spans="2:7" ht="26" x14ac:dyDescent="0.35">
      <c r="F94" s="276" t="s">
        <v>152</v>
      </c>
      <c r="G94" s="269" t="s">
        <v>153</v>
      </c>
    </row>
    <row r="95" spans="2:7" x14ac:dyDescent="0.35">
      <c r="F95" s="276" t="s">
        <v>154</v>
      </c>
      <c r="G95" s="269" t="s">
        <v>155</v>
      </c>
    </row>
    <row r="96" spans="2:7" x14ac:dyDescent="0.35">
      <c r="F96" s="276" t="s">
        <v>70</v>
      </c>
      <c r="G96" s="269" t="s">
        <v>156</v>
      </c>
    </row>
    <row r="97" spans="6:7" x14ac:dyDescent="0.35">
      <c r="F97" s="276" t="s">
        <v>148</v>
      </c>
      <c r="G97" s="269" t="s">
        <v>157</v>
      </c>
    </row>
    <row r="98" spans="6:7" x14ac:dyDescent="0.35">
      <c r="F98" s="288" t="s">
        <v>158</v>
      </c>
      <c r="G98" s="265" t="s">
        <v>159</v>
      </c>
    </row>
    <row r="99" spans="6:7" x14ac:dyDescent="0.35">
      <c r="F99" s="277" t="s">
        <v>160</v>
      </c>
      <c r="G99" s="286"/>
    </row>
    <row r="100" spans="6:7" x14ac:dyDescent="0.35">
      <c r="F100" s="285" t="s">
        <v>161</v>
      </c>
      <c r="G100" s="286"/>
    </row>
    <row r="101" spans="6:7" x14ac:dyDescent="0.35">
      <c r="F101" s="276" t="s">
        <v>162</v>
      </c>
      <c r="G101" s="269" t="s">
        <v>163</v>
      </c>
    </row>
    <row r="102" spans="6:7" x14ac:dyDescent="0.35">
      <c r="F102" s="276" t="s">
        <v>164</v>
      </c>
      <c r="G102" s="269" t="s">
        <v>165</v>
      </c>
    </row>
    <row r="103" spans="6:7" ht="26" x14ac:dyDescent="0.35">
      <c r="F103" s="276" t="s">
        <v>166</v>
      </c>
      <c r="G103" s="269" t="s">
        <v>167</v>
      </c>
    </row>
    <row r="104" spans="6:7" ht="26.5" thickBot="1" x14ac:dyDescent="0.4">
      <c r="F104" s="287" t="s">
        <v>148</v>
      </c>
      <c r="G104" s="294" t="s">
        <v>168</v>
      </c>
    </row>
    <row r="105" spans="6:7" x14ac:dyDescent="0.35"/>
    <row r="106" spans="6:7" ht="15" thickBot="1" x14ac:dyDescent="0.4">
      <c r="F106" s="295"/>
    </row>
    <row r="107" spans="6:7" x14ac:dyDescent="0.35">
      <c r="F107" s="552" t="s">
        <v>169</v>
      </c>
      <c r="G107" s="553"/>
    </row>
    <row r="108" spans="6:7" x14ac:dyDescent="0.35">
      <c r="F108" s="510" t="s">
        <v>170</v>
      </c>
      <c r="G108" s="261"/>
    </row>
    <row r="109" spans="6:7" ht="26" x14ac:dyDescent="0.35">
      <c r="F109" s="266" t="s">
        <v>171</v>
      </c>
      <c r="G109" s="269" t="s">
        <v>172</v>
      </c>
    </row>
    <row r="110" spans="6:7" ht="26" x14ac:dyDescent="0.35">
      <c r="F110" s="266" t="s">
        <v>173</v>
      </c>
      <c r="G110" s="269" t="s">
        <v>174</v>
      </c>
    </row>
    <row r="111" spans="6:7" ht="26" x14ac:dyDescent="0.35">
      <c r="F111" s="276" t="s">
        <v>175</v>
      </c>
      <c r="G111" s="269" t="s">
        <v>176</v>
      </c>
    </row>
    <row r="112" spans="6:7" ht="26" x14ac:dyDescent="0.35">
      <c r="F112" s="276" t="s">
        <v>177</v>
      </c>
      <c r="G112" s="269" t="s">
        <v>178</v>
      </c>
    </row>
    <row r="113" spans="6:7" ht="26" x14ac:dyDescent="0.35">
      <c r="F113" s="276" t="s">
        <v>179</v>
      </c>
      <c r="G113" s="269" t="s">
        <v>180</v>
      </c>
    </row>
    <row r="114" spans="6:7" x14ac:dyDescent="0.35">
      <c r="F114" s="288"/>
      <c r="G114" s="286"/>
    </row>
    <row r="115" spans="6:7" x14ac:dyDescent="0.35">
      <c r="F115" s="277" t="s">
        <v>181</v>
      </c>
      <c r="G115" s="286"/>
    </row>
    <row r="116" spans="6:7" ht="26" x14ac:dyDescent="0.35">
      <c r="F116" s="276" t="s">
        <v>182</v>
      </c>
      <c r="G116" s="286" t="s">
        <v>183</v>
      </c>
    </row>
    <row r="117" spans="6:7" ht="26" x14ac:dyDescent="0.35">
      <c r="F117" s="276" t="s">
        <v>184</v>
      </c>
      <c r="G117" s="286" t="s">
        <v>185</v>
      </c>
    </row>
    <row r="118" spans="6:7" ht="26" x14ac:dyDescent="0.35">
      <c r="F118" s="276" t="s">
        <v>186</v>
      </c>
      <c r="G118" s="286" t="s">
        <v>187</v>
      </c>
    </row>
    <row r="119" spans="6:7" ht="26" x14ac:dyDescent="0.35">
      <c r="F119" s="276" t="s">
        <v>188</v>
      </c>
      <c r="G119" s="286" t="s">
        <v>189</v>
      </c>
    </row>
    <row r="120" spans="6:7" ht="26" x14ac:dyDescent="0.35">
      <c r="F120" s="276" t="s">
        <v>179</v>
      </c>
      <c r="G120" s="286" t="s">
        <v>190</v>
      </c>
    </row>
    <row r="121" spans="6:7" x14ac:dyDescent="0.35"/>
  </sheetData>
  <sheetProtection algorithmName="SHA-512" hashValue="8hcbsul3PYgcZTb8D7TuX8VXY+QO7EPfD0wY7Y1aax5k4YVp8BkzWp+mQaLZ0DyCsagwsOD41fikCD9fgQCvZg==" saltValue="VO0ur6x3LvivjiEICY9V6w==" spinCount="100000" sheet="1" objects="1" scenarios="1"/>
  <mergeCells count="7">
    <mergeCell ref="F107:G107"/>
    <mergeCell ref="F82:G82"/>
    <mergeCell ref="F4:G4"/>
    <mergeCell ref="F34:G34"/>
    <mergeCell ref="F47:G47"/>
    <mergeCell ref="F64:G64"/>
    <mergeCell ref="F77:G77"/>
  </mergeCells>
  <conditionalFormatting sqref="B3:B22">
    <cfRule type="expression" dxfId="55"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6">
      <iconSet iconSet="3Symbols" showValue="0">
        <cfvo type="percent" val="0"/>
        <cfvo type="num" val="0"/>
        <cfvo type="num" val="1"/>
      </iconSet>
    </cfRule>
  </conditionalFormatting>
  <hyperlinks>
    <hyperlink ref="B20" location="'F- RandD'!A1" display="13.RandD" xr:uid="{FB025BEE-EB4C-47D8-A108-2911DF76BD9A}"/>
    <hyperlink ref="B19" location="'F- TransfertTechno'!A1" display="12.TransfertTechno" xr:uid="{B05B8996-B945-4159-978D-CA80FDDA91A0}"/>
    <hyperlink ref="B18" location="'F- DevCompetLocales'!A1" display="11.DevCompetLocales" xr:uid="{9AB7B881-AA91-4A21-AFE7-60332908F70C}"/>
    <hyperlink ref="B17" location="'E- DépensesLocales'!A1" display="10.DépensesLocales" xr:uid="{91148A3C-E9FA-44C9-A352-CD117B50B8BA}"/>
    <hyperlink ref="B16" location="'D- ListeServicesLoc'!A1" display="09.ListeServicesLoc" xr:uid="{6E408B17-CDE0-4393-BF57-DC773464201C}"/>
    <hyperlink ref="B15" location="'D- Services Locaux'!A1" display="08.Services Locaux" xr:uid="{8B7E9A47-6B6D-4FD9-8353-104A944327BC}"/>
    <hyperlink ref="B14" location="'C- ListeBiensLoc'!A1" display="07.ListeBiensLoc" xr:uid="{A5528781-790F-4E45-B5FA-DB295897F264}"/>
    <hyperlink ref="B13" location="'C- Biens Locaux'!A1" display="06.Biens Locaux" xr:uid="{BB001A64-D9CB-4FA1-8E5B-E89F42E00008}"/>
    <hyperlink ref="B12" location="'B- Passation de M.'!A1" display="05.Passation de M." xr:uid="{B95629B8-F6C0-4B68-BA31-FF9AA730350C}"/>
    <hyperlink ref="B11" location="'B-Facilitations'!A1" display="04.Facilitations" xr:uid="{7EE8EED5-9F78-4E87-B6D6-DF4F4B6C494A}"/>
    <hyperlink ref="B10" location="'A-Remplacement'!A1" display="03.Remplacement" xr:uid="{7BE8A460-07CB-44AF-ADCF-96C0BD8D7AD7}"/>
    <hyperlink ref="B9" location="'A-Formations'!A1" display="02.Formations" xr:uid="{4AF79333-43F2-4282-83BF-B1405956B38E}"/>
    <hyperlink ref="B7" location="'A-Emploi'!A1" display="01.Emploi" xr:uid="{BDD5BF42-99E0-419A-A88B-5FCE5A7C4B9D}"/>
    <hyperlink ref="B6" location="RECAP!A1" display="RECAP" xr:uid="{8A91E294-291A-4559-83A8-AB24F2EAF918}"/>
    <hyperlink ref="B5" location="Identification!A1" display="Identification" xr:uid="{D0BB420C-6D70-4672-BE3A-2009A8A327FA}"/>
    <hyperlink ref="B4" location="Définitions!A1" display="Définitions" xr:uid="{15EC0D3E-26EC-44EF-B77A-3B932920F805}"/>
    <hyperlink ref="B3" location="Instructions!A1" display="Instructions" xr:uid="{A3C1D91B-E0BF-443B-B5F3-76360458D30F}"/>
    <hyperlink ref="B8" location="IPL!A1" display="IPL" xr:uid="{C62DCDA1-B785-42D2-A3CE-FC5CF92E509E}"/>
    <hyperlink ref="B22" location="'G-ServicesFinanciers'!A1" display="15.Finances" xr:uid="{AF99BBD0-F628-457A-9F03-8EF91B310FE3}"/>
    <hyperlink ref="B21" location="'G-Assurance'!A1" display="14. Assurance" xr:uid="{F2D056D9-1A81-4F0B-8830-F9EAC1B1291A}"/>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2EBC-BC80-47DE-A403-196C67066313}">
  <sheetPr codeName="Sheet4"/>
  <dimension ref="A1:K82"/>
  <sheetViews>
    <sheetView showGridLines="0" showRowColHeaders="0" zoomScale="83" zoomScaleNormal="83" workbookViewId="0">
      <selection activeCell="G12" sqref="G12"/>
    </sheetView>
  </sheetViews>
  <sheetFormatPr baseColWidth="10" defaultColWidth="0" defaultRowHeight="14.5" zeroHeight="1" x14ac:dyDescent="0.35"/>
  <cols>
    <col min="1" max="1" width="3.1796875" customWidth="1"/>
    <col min="2" max="2" width="18.81640625" style="60" customWidth="1"/>
    <col min="3" max="3" width="2.453125" style="55" hidden="1" customWidth="1"/>
    <col min="4" max="4" width="3.1796875" style="20" customWidth="1"/>
    <col min="5" max="5" width="4.1796875" customWidth="1"/>
    <col min="6" max="6" width="46.1796875" customWidth="1"/>
    <col min="7" max="7" width="41.1796875" customWidth="1"/>
    <col min="8" max="8" width="4" customWidth="1"/>
    <col min="9" max="9" width="8.81640625" hidden="1" customWidth="1"/>
    <col min="10" max="10" width="4.90625" style="299" hidden="1" customWidth="1"/>
    <col min="11" max="11" width="47.1796875" hidden="1" customWidth="1"/>
    <col min="12" max="16384" width="8.81640625" hidden="1"/>
  </cols>
  <sheetData>
    <row r="1" spans="2:11" ht="18.5" x14ac:dyDescent="0.45">
      <c r="E1" s="60"/>
      <c r="F1" s="297" t="s">
        <v>191</v>
      </c>
      <c r="G1" s="298"/>
    </row>
    <row r="2" spans="2:11" x14ac:dyDescent="0.35">
      <c r="B2" s="61"/>
      <c r="C2" s="56"/>
    </row>
    <row r="3" spans="2:11" ht="26" x14ac:dyDescent="0.35">
      <c r="B3" s="62" t="s">
        <v>1</v>
      </c>
      <c r="C3" s="57">
        <v>1</v>
      </c>
      <c r="D3" s="105">
        <f>IF(Instructions!H38="Complet",1,0)</f>
        <v>0</v>
      </c>
      <c r="F3" s="300" t="s">
        <v>192</v>
      </c>
      <c r="G3" s="24" t="s">
        <v>471</v>
      </c>
    </row>
    <row r="4" spans="2:11" x14ac:dyDescent="0.35">
      <c r="B4" s="62" t="s">
        <v>2</v>
      </c>
      <c r="C4" s="57">
        <v>2</v>
      </c>
      <c r="D4" s="105">
        <v>1</v>
      </c>
    </row>
    <row r="5" spans="2:11" ht="24" thickBot="1" x14ac:dyDescent="0.6">
      <c r="B5" s="62" t="s">
        <v>3</v>
      </c>
      <c r="C5" s="57">
        <v>3</v>
      </c>
      <c r="D5" s="105">
        <f>IF(Identification!G3="Complet",1,0)</f>
        <v>0</v>
      </c>
      <c r="F5" s="558"/>
      <c r="G5" s="558"/>
    </row>
    <row r="6" spans="2:11" ht="15" thickBot="1" x14ac:dyDescent="0.4">
      <c r="B6" s="62" t="s">
        <v>4</v>
      </c>
      <c r="C6" s="57">
        <v>4</v>
      </c>
      <c r="D6" s="105">
        <v>1</v>
      </c>
      <c r="F6" s="301" t="s">
        <v>193</v>
      </c>
      <c r="G6" s="40"/>
    </row>
    <row r="7" spans="2:11" ht="15" thickBot="1" x14ac:dyDescent="0.4">
      <c r="B7" s="62" t="s">
        <v>5</v>
      </c>
      <c r="C7" s="57">
        <v>5</v>
      </c>
      <c r="D7" s="105">
        <f>IF('A-Emploi'!G5="Complet",1,0)</f>
        <v>0</v>
      </c>
      <c r="F7" s="301" t="s">
        <v>194</v>
      </c>
      <c r="G7" s="41"/>
      <c r="H7" s="302"/>
    </row>
    <row r="8" spans="2:11" ht="15" thickBot="1" x14ac:dyDescent="0.4">
      <c r="B8" s="62" t="s">
        <v>6</v>
      </c>
      <c r="C8" s="57">
        <v>6</v>
      </c>
      <c r="D8" s="105">
        <v>1</v>
      </c>
      <c r="F8" s="301" t="s">
        <v>685</v>
      </c>
      <c r="G8" s="64"/>
      <c r="H8" s="302"/>
    </row>
    <row r="9" spans="2:11" ht="15" thickBot="1" x14ac:dyDescent="0.4">
      <c r="B9" s="62" t="s">
        <v>7</v>
      </c>
      <c r="C9" s="57">
        <v>7</v>
      </c>
      <c r="D9" s="105">
        <f>IF('A-Formations'!I5="Complet",1,0)</f>
        <v>0</v>
      </c>
      <c r="F9" s="301" t="s">
        <v>195</v>
      </c>
      <c r="G9" s="41"/>
      <c r="H9" s="302"/>
    </row>
    <row r="10" spans="2:11" x14ac:dyDescent="0.35">
      <c r="B10" s="62" t="s">
        <v>8</v>
      </c>
      <c r="C10" s="57">
        <v>8</v>
      </c>
      <c r="D10" s="105">
        <f>IF('A-Remplacement'!I5="Complet",1,0)</f>
        <v>0</v>
      </c>
      <c r="F10" s="301" t="s">
        <v>196</v>
      </c>
      <c r="G10" s="41"/>
      <c r="H10" s="302"/>
    </row>
    <row r="11" spans="2:11" ht="18.5" x14ac:dyDescent="0.45">
      <c r="B11" s="62" t="s">
        <v>9</v>
      </c>
      <c r="C11" s="57">
        <v>9</v>
      </c>
      <c r="D11" s="105">
        <f>IF('B-Facilitations'!I5="Complet",1,0)</f>
        <v>0</v>
      </c>
      <c r="F11" s="303" t="s">
        <v>197</v>
      </c>
      <c r="G11" s="43"/>
      <c r="H11" s="302"/>
      <c r="K11" s="304"/>
    </row>
    <row r="12" spans="2:11" x14ac:dyDescent="0.35">
      <c r="B12" s="62" t="s">
        <v>10</v>
      </c>
      <c r="C12" s="57">
        <v>10</v>
      </c>
      <c r="D12" s="105">
        <f>IF('B- Passation de M.'!I5="Complet",1,0)</f>
        <v>0</v>
      </c>
      <c r="F12" s="303" t="s">
        <v>198</v>
      </c>
      <c r="G12" s="41"/>
      <c r="H12" s="302"/>
      <c r="J12" s="305"/>
      <c r="K12" s="16"/>
    </row>
    <row r="13" spans="2:11" x14ac:dyDescent="0.35">
      <c r="B13" s="62" t="s">
        <v>11</v>
      </c>
      <c r="C13" s="57">
        <v>11</v>
      </c>
      <c r="D13" s="105">
        <f>IF('C- Biens'!I5="Complet",1,0)</f>
        <v>0</v>
      </c>
      <c r="F13" s="303" t="s">
        <v>199</v>
      </c>
      <c r="G13" s="41"/>
      <c r="H13" s="302"/>
      <c r="K13" s="16"/>
    </row>
    <row r="14" spans="2:11" x14ac:dyDescent="0.35">
      <c r="B14" s="62" t="s">
        <v>12</v>
      </c>
      <c r="C14" s="57">
        <v>12</v>
      </c>
      <c r="D14" s="105">
        <f>IF('C- ListeBiensLoc'!I5="Complet",1,0)</f>
        <v>0</v>
      </c>
      <c r="F14" s="303" t="s">
        <v>200</v>
      </c>
      <c r="G14" s="41">
        <v>2024</v>
      </c>
      <c r="H14" s="302"/>
    </row>
    <row r="15" spans="2:11" ht="15" thickBot="1" x14ac:dyDescent="0.4">
      <c r="B15" s="62" t="s">
        <v>13</v>
      </c>
      <c r="C15" s="57">
        <v>13</v>
      </c>
      <c r="D15" s="105">
        <f>IF('D- Services'!H5="Complet",1,0)</f>
        <v>0</v>
      </c>
      <c r="F15" s="306" t="s">
        <v>201</v>
      </c>
      <c r="G15" s="42"/>
      <c r="H15" s="302"/>
      <c r="J15" s="299">
        <f ca="1">YEAR(NOW())</f>
        <v>2024</v>
      </c>
    </row>
    <row r="16" spans="2:11" x14ac:dyDescent="0.35">
      <c r="B16" s="62" t="s">
        <v>14</v>
      </c>
      <c r="C16" s="57">
        <v>14</v>
      </c>
      <c r="D16" s="105">
        <f>IF('D- ListeServicesLoc'!I5="Complet",1,0)</f>
        <v>0</v>
      </c>
    </row>
    <row r="17" spans="2:7" x14ac:dyDescent="0.35">
      <c r="B17" s="62" t="s">
        <v>15</v>
      </c>
      <c r="C17" s="57">
        <v>15</v>
      </c>
      <c r="D17" s="105">
        <f>IF('E- Dépenses'!H5="Complet",1,0)</f>
        <v>0</v>
      </c>
      <c r="F17" s="559" t="s">
        <v>202</v>
      </c>
      <c r="G17" s="559"/>
    </row>
    <row r="18" spans="2:7" x14ac:dyDescent="0.35">
      <c r="B18" s="62" t="s">
        <v>16</v>
      </c>
      <c r="C18" s="57">
        <v>16</v>
      </c>
      <c r="D18" s="105">
        <f>IF('F- DevCompetLocales'!I5="Complet",1,0)</f>
        <v>0</v>
      </c>
      <c r="F18" s="559"/>
      <c r="G18" s="559"/>
    </row>
    <row r="19" spans="2:7" x14ac:dyDescent="0.35">
      <c r="B19" s="62" t="s">
        <v>17</v>
      </c>
      <c r="C19" s="57">
        <v>17</v>
      </c>
      <c r="D19" s="105">
        <f>IF('F- TransfertTechno'!I5="Complet",1,0)</f>
        <v>0</v>
      </c>
      <c r="F19" s="307" t="s">
        <v>203</v>
      </c>
      <c r="G19" s="77"/>
    </row>
    <row r="20" spans="2:7" x14ac:dyDescent="0.35">
      <c r="B20" s="62" t="s">
        <v>472</v>
      </c>
      <c r="C20" s="57">
        <v>18</v>
      </c>
      <c r="D20" s="105">
        <f>IF('F- RandD'!I5="Complet",1,0)</f>
        <v>0</v>
      </c>
      <c r="F20" s="307" t="s">
        <v>195</v>
      </c>
      <c r="G20" s="77"/>
    </row>
    <row r="21" spans="2:7" x14ac:dyDescent="0.35">
      <c r="B21" s="62" t="s">
        <v>473</v>
      </c>
      <c r="C21" s="57">
        <v>19</v>
      </c>
      <c r="D21" s="105">
        <f>IF('G-Assurance'!I6="Complet",1,0)</f>
        <v>0</v>
      </c>
      <c r="F21" s="307" t="s">
        <v>204</v>
      </c>
      <c r="G21" s="77"/>
    </row>
    <row r="22" spans="2:7" x14ac:dyDescent="0.35">
      <c r="B22" s="62" t="s">
        <v>676</v>
      </c>
      <c r="C22" s="57">
        <v>20</v>
      </c>
      <c r="D22" s="105">
        <f>IF('G-ServicesFinanciers'!I6="Complet",1,0)</f>
        <v>0</v>
      </c>
      <c r="F22" s="307" t="s">
        <v>197</v>
      </c>
      <c r="G22" s="78"/>
    </row>
    <row r="23" spans="2:7" x14ac:dyDescent="0.35">
      <c r="B23"/>
      <c r="C23"/>
      <c r="D23"/>
    </row>
    <row r="24" spans="2:7" hidden="1" x14ac:dyDescent="0.35">
      <c r="B24"/>
      <c r="C24"/>
      <c r="D24"/>
    </row>
    <row r="25" spans="2:7" hidden="1" x14ac:dyDescent="0.35">
      <c r="B25"/>
      <c r="C25"/>
      <c r="D25"/>
    </row>
    <row r="26" spans="2:7" hidden="1" x14ac:dyDescent="0.35">
      <c r="B26"/>
      <c r="C26"/>
      <c r="D26"/>
    </row>
    <row r="27" spans="2:7" hidden="1" x14ac:dyDescent="0.35">
      <c r="B27"/>
      <c r="C27"/>
      <c r="D27"/>
    </row>
    <row r="28" spans="2:7" hidden="1" x14ac:dyDescent="0.35">
      <c r="B28"/>
      <c r="C28"/>
      <c r="D28"/>
    </row>
    <row r="29" spans="2:7" hidden="1" x14ac:dyDescent="0.35">
      <c r="B29"/>
      <c r="C29"/>
      <c r="D29"/>
    </row>
    <row r="30" spans="2:7" hidden="1" x14ac:dyDescent="0.35">
      <c r="B30"/>
      <c r="C30"/>
      <c r="D30"/>
    </row>
    <row r="31" spans="2:7" hidden="1" x14ac:dyDescent="0.35">
      <c r="B31"/>
      <c r="C31"/>
      <c r="D31"/>
    </row>
    <row r="32" spans="2:7" hidden="1" x14ac:dyDescent="0.35">
      <c r="B32"/>
      <c r="C32"/>
      <c r="D32"/>
    </row>
    <row r="33" spans="10:10" customFormat="1" hidden="1" x14ac:dyDescent="0.35">
      <c r="J33" s="299"/>
    </row>
    <row r="34" spans="10:10" customFormat="1" hidden="1" x14ac:dyDescent="0.35">
      <c r="J34" s="299"/>
    </row>
    <row r="35" spans="10:10" customFormat="1" hidden="1" x14ac:dyDescent="0.35">
      <c r="J35" s="299"/>
    </row>
    <row r="36" spans="10:10" customFormat="1" hidden="1" x14ac:dyDescent="0.35">
      <c r="J36" s="299"/>
    </row>
    <row r="37" spans="10:10" customFormat="1" hidden="1" x14ac:dyDescent="0.35">
      <c r="J37" s="299"/>
    </row>
    <row r="38" spans="10:10" customFormat="1" hidden="1" x14ac:dyDescent="0.35">
      <c r="J38" s="299"/>
    </row>
    <row r="39" spans="10:10" customFormat="1" hidden="1" x14ac:dyDescent="0.35">
      <c r="J39" s="299"/>
    </row>
    <row r="40" spans="10:10" customFormat="1" hidden="1" x14ac:dyDescent="0.35">
      <c r="J40" s="299"/>
    </row>
    <row r="41" spans="10:10" customFormat="1" hidden="1" x14ac:dyDescent="0.35">
      <c r="J41" s="299"/>
    </row>
    <row r="42" spans="10:10" customFormat="1" hidden="1" x14ac:dyDescent="0.35">
      <c r="J42" s="299"/>
    </row>
    <row r="43" spans="10:10" customFormat="1" hidden="1" x14ac:dyDescent="0.35">
      <c r="J43" s="299"/>
    </row>
    <row r="44" spans="10:10" customFormat="1" hidden="1" x14ac:dyDescent="0.35">
      <c r="J44" s="299"/>
    </row>
    <row r="45" spans="10:10" customFormat="1" hidden="1" x14ac:dyDescent="0.35">
      <c r="J45" s="299"/>
    </row>
    <row r="46" spans="10:10" customFormat="1" hidden="1" x14ac:dyDescent="0.35">
      <c r="J46" s="299"/>
    </row>
    <row r="47" spans="10:10" customFormat="1" hidden="1" x14ac:dyDescent="0.35">
      <c r="J47" s="299"/>
    </row>
    <row r="48" spans="10:10" customFormat="1" hidden="1" x14ac:dyDescent="0.35">
      <c r="J48" s="299"/>
    </row>
    <row r="49" spans="10:10" customFormat="1" hidden="1" x14ac:dyDescent="0.35">
      <c r="J49" s="299"/>
    </row>
    <row r="50" spans="10:10" customFormat="1" hidden="1" x14ac:dyDescent="0.35">
      <c r="J50" s="299"/>
    </row>
    <row r="51" spans="10:10" customFormat="1" hidden="1" x14ac:dyDescent="0.35">
      <c r="J51" s="299"/>
    </row>
    <row r="52" spans="10:10" customFormat="1" hidden="1" x14ac:dyDescent="0.35">
      <c r="J52" s="299"/>
    </row>
    <row r="53" spans="10:10" customFormat="1" hidden="1" x14ac:dyDescent="0.35">
      <c r="J53" s="299"/>
    </row>
    <row r="54" spans="10:10" customFormat="1" hidden="1" x14ac:dyDescent="0.35">
      <c r="J54" s="299"/>
    </row>
    <row r="55" spans="10:10" customFormat="1" hidden="1" x14ac:dyDescent="0.35">
      <c r="J55" s="299"/>
    </row>
    <row r="56" spans="10:10" customFormat="1" hidden="1" x14ac:dyDescent="0.35">
      <c r="J56" s="299"/>
    </row>
    <row r="57" spans="10:10" customFormat="1" hidden="1" x14ac:dyDescent="0.35">
      <c r="J57" s="299"/>
    </row>
    <row r="58" spans="10:10" customFormat="1" hidden="1" x14ac:dyDescent="0.35">
      <c r="J58" s="299"/>
    </row>
    <row r="59" spans="10:10" customFormat="1" hidden="1" x14ac:dyDescent="0.35">
      <c r="J59" s="299"/>
    </row>
    <row r="60" spans="10:10" customFormat="1" hidden="1" x14ac:dyDescent="0.35">
      <c r="J60" s="299"/>
    </row>
    <row r="61" spans="10:10" customFormat="1" hidden="1" x14ac:dyDescent="0.35">
      <c r="J61" s="299"/>
    </row>
    <row r="62" spans="10:10" customFormat="1" hidden="1" x14ac:dyDescent="0.35">
      <c r="J62" s="299"/>
    </row>
    <row r="63" spans="10:10" customFormat="1" hidden="1" x14ac:dyDescent="0.35">
      <c r="J63" s="299"/>
    </row>
    <row r="64" spans="10:10" customFormat="1" hidden="1" x14ac:dyDescent="0.35">
      <c r="J64" s="299"/>
    </row>
    <row r="65" spans="2:4" hidden="1" x14ac:dyDescent="0.35">
      <c r="B65"/>
      <c r="C65"/>
      <c r="D65"/>
    </row>
    <row r="66" spans="2:4" hidden="1" x14ac:dyDescent="0.35">
      <c r="B66"/>
      <c r="C66"/>
      <c r="D66"/>
    </row>
    <row r="82" spans="2:3" hidden="1" x14ac:dyDescent="0.35">
      <c r="B82" s="67"/>
      <c r="C82" s="19"/>
    </row>
  </sheetData>
  <sheetProtection algorithmName="SHA-512" hashValue="sWv6fETB0oAg8dGoXpDrGVbDroR23xrB4TZGhjh2QY/nG+M+faNiCx4699QQWJ5ZCtBLmHfTq/+bKX0TF/eSfA==" saltValue="v1FAcH7dtHEfGLActYNwjA==" spinCount="100000" sheet="1" objects="1" scenarios="1"/>
  <mergeCells count="2">
    <mergeCell ref="F5:G5"/>
    <mergeCell ref="F17:G18"/>
  </mergeCells>
  <conditionalFormatting sqref="B3:B22">
    <cfRule type="expression" dxfId="54"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5">
      <iconSet iconSet="3Symbols" showValue="0">
        <cfvo type="percent" val="0"/>
        <cfvo type="num" val="0"/>
        <cfvo type="num" val="1"/>
      </iconSet>
    </cfRule>
  </conditionalFormatting>
  <conditionalFormatting sqref="G3">
    <cfRule type="cellIs" dxfId="53" priority="6" operator="equal">
      <formula>"Complet"</formula>
    </cfRule>
    <cfRule type="cellIs" dxfId="52" priority="7" operator="equal">
      <formula>"Incomplet"</formula>
    </cfRule>
  </conditionalFormatting>
  <dataValidations count="3">
    <dataValidation type="list" allowBlank="1" showInputMessage="1" showErrorMessage="1" sqref="G3" xr:uid="{8922C520-7F65-4EFE-BE75-DD82D8BE2A9B}">
      <formula1>"Incomplet, Complet"</formula1>
    </dataValidation>
    <dataValidation operator="greaterThan" allowBlank="1" showInputMessage="1" showErrorMessage="1" errorTitle="IDU" error="Veuillez renseigner votre IDU sans tirets et espaces." sqref="G8" xr:uid="{479ACCB6-45DA-477A-BDD0-4A8DDD91C871}"/>
    <dataValidation type="whole" operator="greaterThanOrEqual" allowBlank="1" showInputMessage="1" showErrorMessage="1" sqref="G14" xr:uid="{9FCBB717-B70F-40A1-A4F0-4E4E97C925EA}">
      <formula1>J15-1</formula1>
    </dataValidation>
  </dataValidations>
  <hyperlinks>
    <hyperlink ref="B20" location="'F- RandD'!A1" display="13.RandD" xr:uid="{1049A0C9-3ED7-46FA-B733-AF379CA336CA}"/>
    <hyperlink ref="B19" location="'F- TransfertTechno'!A1" display="12.TransfertTechno" xr:uid="{CBAA9DE5-ADDC-4AF4-9C0C-7E2C697E561A}"/>
    <hyperlink ref="B18" location="'F- DevCompetLocales'!A1" display="11.DevCompetLocales" xr:uid="{AB78FFDD-6F6C-4483-A285-C4CA3B7221C5}"/>
    <hyperlink ref="B17" location="'E- DépensesLocales'!A1" display="10.DépensesLocales" xr:uid="{15548AF7-20D4-4C46-80F0-B35890694408}"/>
    <hyperlink ref="B16" location="'D- ListeServicesLoc'!A1" display="09.ListeServicesLoc" xr:uid="{2FE5F262-25AA-4FEF-BB95-E3E31DCD3285}"/>
    <hyperlink ref="B15" location="'D- Services Locaux'!A1" display="08.Services Locaux" xr:uid="{158678E0-9090-4472-A5CE-F212E60C824F}"/>
    <hyperlink ref="B14" location="'C- ListeBiensLoc'!A1" display="07.ListeBiensLoc" xr:uid="{528C62F0-09A4-4C79-A71E-85DF31DD3505}"/>
    <hyperlink ref="B13" location="'C- Biens Locaux'!A1" display="06.Biens Locaux" xr:uid="{FDAC7E08-50B4-4159-ADBF-CBCF72C7ECC3}"/>
    <hyperlink ref="B12" location="'B- Passation de M.'!A1" display="05.Passation de M." xr:uid="{FBE9A07E-C7AD-4DEF-B816-1E07C00D64BA}"/>
    <hyperlink ref="B11" location="'B-Facilitations'!A1" display="04.Facilitations" xr:uid="{5CD946FC-516C-476F-ACC8-BE1216701FF4}"/>
    <hyperlink ref="B10" location="'A-Remplacement'!A1" display="03.Remplacement" xr:uid="{E641584A-C4C3-4589-A53F-EFB70D9EED09}"/>
    <hyperlink ref="B9" location="'A-Formations'!A1" display="02.Formations" xr:uid="{04640498-0C4D-4677-A13C-B5AEE2D3BAC8}"/>
    <hyperlink ref="B7" location="'A-Emploi'!A1" display="01.Emploi" xr:uid="{793BDE30-1081-468A-AFEA-C55EF424286B}"/>
    <hyperlink ref="B6" location="RECAP!A1" display="RECAP" xr:uid="{4C63A036-8C59-4845-9EE8-79D53F26B419}"/>
    <hyperlink ref="B5" location="Identification!A1" display="Identification" xr:uid="{78C5D7B1-193C-420C-A404-CB751519437E}"/>
    <hyperlink ref="B4" location="Définitions!A1" display="Définitions" xr:uid="{5834C33E-4473-42AF-ACBF-0DE6C701F019}"/>
    <hyperlink ref="B3" location="Instructions!A1" display="Instructions" xr:uid="{42BBA37F-E13C-466D-B1A8-3F1BAF457D14}"/>
    <hyperlink ref="B8" location="IPL!A1" display="IPL" xr:uid="{5A8E2E2B-E871-4583-A55C-8E5A81F38CA7}"/>
    <hyperlink ref="B22" location="'G-ServicesFinanciers'!A1" display="15.Finances" xr:uid="{B304E72F-FF6E-4342-A254-0B00E1C50866}"/>
    <hyperlink ref="B21" location="'G-Assurance'!A1" display="14. Assurance" xr:uid="{E50C937C-B57C-47E5-8736-FDC7C53BC14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CF38-0170-48BC-87E3-73C878D1BD48}">
  <sheetPr codeName="Sheet5">
    <tabColor theme="5" tint="-0.249977111117893"/>
  </sheetPr>
  <dimension ref="A1:L151"/>
  <sheetViews>
    <sheetView showGridLines="0" topLeftCell="A18" zoomScale="80" zoomScaleNormal="83" workbookViewId="0">
      <selection activeCell="G19" sqref="G19"/>
    </sheetView>
  </sheetViews>
  <sheetFormatPr baseColWidth="10" defaultColWidth="0" defaultRowHeight="14.5" zeroHeight="1" x14ac:dyDescent="0.35"/>
  <cols>
    <col min="1" max="1" width="3" customWidth="1"/>
    <col min="2" max="2" width="18.81640625" style="60" customWidth="1"/>
    <col min="3" max="3" width="2.453125" style="55" hidden="1" customWidth="1"/>
    <col min="4" max="4" width="3.1796875" style="20" customWidth="1"/>
    <col min="5" max="5" width="3.1796875" customWidth="1"/>
    <col min="6" max="6" width="67.1796875" customWidth="1"/>
    <col min="7" max="11" width="19.54296875" customWidth="1"/>
    <col min="12" max="12" width="2.1796875" customWidth="1"/>
    <col min="13" max="16384" width="8.81640625" hidden="1"/>
  </cols>
  <sheetData>
    <row r="1" spans="2:12" ht="23.5" x14ac:dyDescent="0.55000000000000004">
      <c r="E1" s="60"/>
      <c r="F1" s="260" t="s">
        <v>205</v>
      </c>
      <c r="G1" s="259">
        <f>Identification!G6</f>
        <v>0</v>
      </c>
    </row>
    <row r="2" spans="2:12" s="16" customFormat="1" ht="28.5" x14ac:dyDescent="0.65">
      <c r="B2" s="61"/>
      <c r="C2" s="56"/>
      <c r="D2" s="20"/>
      <c r="E2" s="178"/>
      <c r="F2" s="178"/>
      <c r="G2" s="178"/>
      <c r="H2" s="73"/>
      <c r="I2" s="15"/>
      <c r="J2" s="15"/>
    </row>
    <row r="3" spans="2:12" s="16" customFormat="1" ht="28.5" x14ac:dyDescent="0.65">
      <c r="B3" s="62" t="s">
        <v>1</v>
      </c>
      <c r="C3" s="57">
        <v>1</v>
      </c>
      <c r="D3" s="105">
        <f>IF(Instructions!H38="Complet",1,0)</f>
        <v>0</v>
      </c>
      <c r="E3" s="71"/>
      <c r="F3" s="39"/>
      <c r="G3" s="199">
        <f>+Identification!G14</f>
        <v>2024</v>
      </c>
      <c r="H3" s="199">
        <f>+G3+1</f>
        <v>2025</v>
      </c>
      <c r="I3" s="199">
        <f t="shared" ref="I3:K3" si="0">+H3+1</f>
        <v>2026</v>
      </c>
      <c r="J3" s="199">
        <f t="shared" si="0"/>
        <v>2027</v>
      </c>
      <c r="K3" s="199">
        <f t="shared" si="0"/>
        <v>2028</v>
      </c>
    </row>
    <row r="4" spans="2:12" s="18" customFormat="1" ht="15.5" x14ac:dyDescent="0.35">
      <c r="B4" s="62" t="s">
        <v>2</v>
      </c>
      <c r="C4" s="57">
        <v>2</v>
      </c>
      <c r="D4" s="105">
        <v>1</v>
      </c>
      <c r="E4"/>
      <c r="F4" s="39"/>
      <c r="G4" s="17"/>
      <c r="H4" s="17"/>
      <c r="I4" s="17"/>
      <c r="J4" s="17"/>
      <c r="K4" s="17"/>
    </row>
    <row r="5" spans="2:12" s="18" customFormat="1" ht="15.5" x14ac:dyDescent="0.35">
      <c r="B5" s="62" t="s">
        <v>3</v>
      </c>
      <c r="C5" s="57">
        <v>3</v>
      </c>
      <c r="D5" s="105">
        <f>IF(Identification!G3="Complet",1,0)</f>
        <v>0</v>
      </c>
      <c r="E5"/>
      <c r="F5" s="17"/>
      <c r="G5" s="39"/>
      <c r="H5" s="17"/>
      <c r="I5" s="17"/>
      <c r="J5" s="10"/>
    </row>
    <row r="6" spans="2:12" x14ac:dyDescent="0.35">
      <c r="B6" s="62" t="s">
        <v>4</v>
      </c>
      <c r="C6" s="57">
        <v>4</v>
      </c>
      <c r="D6" s="105">
        <v>1</v>
      </c>
      <c r="F6" s="200" t="s">
        <v>206</v>
      </c>
      <c r="G6" s="308">
        <f>SUM(G10,G13,G25,G26,G27,G34,G38)</f>
        <v>0</v>
      </c>
      <c r="H6" s="308">
        <f>SUM(H10,H25,H26,H27,H34,H38,H13)</f>
        <v>0</v>
      </c>
      <c r="I6" s="308">
        <f>SUM(I10,I14,I25,I26,I27,I34,I38)</f>
        <v>0</v>
      </c>
      <c r="J6" s="308">
        <f>SUM(J10,J14,J25,J26,J27,J34,J38)</f>
        <v>0</v>
      </c>
      <c r="K6" s="308">
        <f>SUM(K10,K14,K25,K26,K27,K34,K38)</f>
        <v>0</v>
      </c>
    </row>
    <row r="7" spans="2:12" x14ac:dyDescent="0.35">
      <c r="B7" s="62" t="s">
        <v>5</v>
      </c>
      <c r="C7" s="57">
        <v>5</v>
      </c>
      <c r="D7" s="105">
        <f>IF('A-Emploi'!G5="Complet",1,0)</f>
        <v>0</v>
      </c>
      <c r="F7" s="12"/>
    </row>
    <row r="8" spans="2:12" x14ac:dyDescent="0.35">
      <c r="B8" s="62" t="s">
        <v>6</v>
      </c>
      <c r="C8" s="57">
        <v>6</v>
      </c>
      <c r="D8" s="105">
        <v>1</v>
      </c>
      <c r="F8" s="200" t="str" cm="1">
        <f t="array" ref="F8:K10">+'A-Formations'!W9:AB11</f>
        <v>Budget Prévisionnel Formation:</v>
      </c>
      <c r="G8" s="197">
        <v>0</v>
      </c>
      <c r="H8" s="197">
        <v>0</v>
      </c>
      <c r="I8" s="197">
        <v>0</v>
      </c>
      <c r="J8" s="197">
        <v>0</v>
      </c>
      <c r="K8" s="197">
        <v>0</v>
      </c>
    </row>
    <row r="9" spans="2:12" x14ac:dyDescent="0.35">
      <c r="B9" s="62" t="s">
        <v>7</v>
      </c>
      <c r="C9" s="57">
        <v>7</v>
      </c>
      <c r="D9" s="105">
        <f>IF('A-Formations'!I5="Complet",1,0)</f>
        <v>0</v>
      </c>
      <c r="F9" s="200" t="str">
        <v>Budget Prévisionnel Remplacement:</v>
      </c>
      <c r="G9" s="197">
        <v>0</v>
      </c>
      <c r="H9" s="197">
        <v>0</v>
      </c>
      <c r="I9" s="197">
        <v>0</v>
      </c>
      <c r="J9" s="197">
        <v>0</v>
      </c>
      <c r="K9" s="197">
        <v>0</v>
      </c>
    </row>
    <row r="10" spans="2:12" x14ac:dyDescent="0.35">
      <c r="B10" s="62" t="s">
        <v>8</v>
      </c>
      <c r="C10" s="57">
        <v>8</v>
      </c>
      <c r="D10" s="105">
        <f>IF('A-Remplacement'!I5="Complet",1,0)</f>
        <v>0</v>
      </c>
      <c r="F10" s="200" t="str">
        <v>Budget Prévisionnel (A):</v>
      </c>
      <c r="G10" s="197">
        <v>0</v>
      </c>
      <c r="H10" s="197">
        <v>0</v>
      </c>
      <c r="I10" s="197">
        <v>0</v>
      </c>
      <c r="J10" s="197">
        <v>0</v>
      </c>
      <c r="K10" s="197">
        <v>0</v>
      </c>
    </row>
    <row r="11" spans="2:12" x14ac:dyDescent="0.35">
      <c r="B11" s="62" t="s">
        <v>9</v>
      </c>
      <c r="C11" s="57">
        <v>9</v>
      </c>
      <c r="D11" s="105">
        <f>IF('B-Facilitations'!I5="Complet",1,0)</f>
        <v>0</v>
      </c>
      <c r="F11" s="12"/>
      <c r="G11" s="6"/>
      <c r="H11" s="6"/>
      <c r="I11" s="6"/>
      <c r="J11" s="6"/>
      <c r="K11" s="6"/>
    </row>
    <row r="12" spans="2:12" x14ac:dyDescent="0.35">
      <c r="B12" s="62" t="s">
        <v>10</v>
      </c>
      <c r="C12" s="57">
        <v>10</v>
      </c>
      <c r="D12" s="105">
        <f>IF('B- Passation de M.'!I5="Complet",1,0)</f>
        <v>0</v>
      </c>
      <c r="F12" s="12"/>
      <c r="G12" s="6"/>
      <c r="H12" s="6"/>
      <c r="I12" s="6"/>
      <c r="J12" s="6"/>
      <c r="K12" s="6"/>
    </row>
    <row r="13" spans="2:12" s="19" customFormat="1" x14ac:dyDescent="0.35">
      <c r="B13" s="62" t="s">
        <v>11</v>
      </c>
      <c r="C13" s="57">
        <v>11</v>
      </c>
      <c r="D13" s="105">
        <f>IF('C- Biens'!I5="Complet",1,0)</f>
        <v>0</v>
      </c>
      <c r="E13"/>
      <c r="F13" s="200" t="str" cm="1">
        <f t="array" ref="F13:K13">+'B-Facilitations'!H9:M9</f>
        <v>Coût des facilitations :</v>
      </c>
      <c r="G13" s="197">
        <v>0</v>
      </c>
      <c r="H13" s="197">
        <v>0</v>
      </c>
      <c r="I13" s="197">
        <v>0</v>
      </c>
      <c r="J13" s="197">
        <v>0</v>
      </c>
      <c r="K13" s="197">
        <v>0</v>
      </c>
      <c r="L13"/>
    </row>
    <row r="14" spans="2:12" x14ac:dyDescent="0.35">
      <c r="B14" s="62" t="s">
        <v>12</v>
      </c>
      <c r="C14" s="57">
        <v>12</v>
      </c>
      <c r="D14" s="105">
        <f>IF('C- ListeBiensLoc'!I5="Complet",1,0)</f>
        <v>0</v>
      </c>
      <c r="F14" s="200" t="str" cm="1">
        <f t="array" ref="F14:K15">+'B- Passation de M.'!H9:M10</f>
        <v>Valeur des Marchés :</v>
      </c>
      <c r="G14" s="197">
        <v>0</v>
      </c>
      <c r="H14" s="197">
        <v>0</v>
      </c>
      <c r="I14" s="197">
        <v>0</v>
      </c>
      <c r="J14" s="197">
        <v>0</v>
      </c>
      <c r="K14" s="197">
        <v>0</v>
      </c>
    </row>
    <row r="15" spans="2:12" x14ac:dyDescent="0.35">
      <c r="B15" s="62" t="s">
        <v>13</v>
      </c>
      <c r="C15" s="57">
        <v>13</v>
      </c>
      <c r="D15" s="105">
        <f>IF('D- Services'!H5="Complet",1,0)</f>
        <v>0</v>
      </c>
      <c r="F15" s="201" t="str">
        <v>Part de Marché des Entreprises Ivoiriennes:</v>
      </c>
      <c r="G15" s="197">
        <v>0</v>
      </c>
      <c r="H15" s="197">
        <v>0</v>
      </c>
      <c r="I15" s="197">
        <v>0</v>
      </c>
      <c r="J15" s="197">
        <v>0</v>
      </c>
      <c r="K15" s="197">
        <v>0</v>
      </c>
    </row>
    <row r="16" spans="2:12" x14ac:dyDescent="0.35">
      <c r="B16" s="62" t="s">
        <v>14</v>
      </c>
      <c r="C16" s="57">
        <v>14</v>
      </c>
      <c r="D16" s="105">
        <f>IF('D- ListeServicesLoc'!I5="Complet",1,0)</f>
        <v>0</v>
      </c>
      <c r="F16" s="12"/>
      <c r="G16" s="6"/>
      <c r="H16" s="6"/>
      <c r="I16" s="6"/>
      <c r="J16" s="6"/>
      <c r="K16" s="6"/>
    </row>
    <row r="17" spans="2:12" x14ac:dyDescent="0.35">
      <c r="B17" s="62" t="s">
        <v>15</v>
      </c>
      <c r="C17" s="57">
        <v>15</v>
      </c>
      <c r="D17" s="105">
        <f>IF('E- Dépenses'!H5="Complet",1,0)</f>
        <v>0</v>
      </c>
      <c r="F17" s="200" t="str" cm="1">
        <f t="array" ref="F17:K19">'C- Biens'!J9:O11</f>
        <v>Montant Estimatif Total pour les besoins en biens :</v>
      </c>
      <c r="G17" s="197">
        <v>0</v>
      </c>
      <c r="H17" s="197">
        <v>0</v>
      </c>
      <c r="I17" s="197">
        <v>0</v>
      </c>
      <c r="J17" s="197">
        <v>0</v>
      </c>
      <c r="K17" s="197">
        <v>0</v>
      </c>
    </row>
    <row r="18" spans="2:12" x14ac:dyDescent="0.35">
      <c r="B18" s="62" t="s">
        <v>16</v>
      </c>
      <c r="C18" s="57">
        <v>16</v>
      </c>
      <c r="D18" s="105">
        <f>IF('F- DevCompetLocales'!I5="Complet",1,0)</f>
        <v>0</v>
      </c>
      <c r="F18" s="200" t="str">
        <v>Montant Estimatif des Biens Locaux ( biens produits localement):</v>
      </c>
      <c r="G18" s="197">
        <v>0</v>
      </c>
      <c r="H18" s="197">
        <v>0</v>
      </c>
      <c r="I18" s="197">
        <v>0</v>
      </c>
      <c r="J18" s="197">
        <v>0</v>
      </c>
      <c r="K18" s="197">
        <v>0</v>
      </c>
    </row>
    <row r="19" spans="2:12" x14ac:dyDescent="0.35">
      <c r="B19" s="62" t="s">
        <v>17</v>
      </c>
      <c r="C19" s="57">
        <v>17</v>
      </c>
      <c r="D19" s="105">
        <f>IF('F- TransfertTechno'!I5="Complet",1,0)</f>
        <v>0</v>
      </c>
      <c r="F19" s="200" t="str">
        <v>IBL :</v>
      </c>
      <c r="G19" s="198" t="str">
        <v/>
      </c>
      <c r="H19" s="198" t="str">
        <v/>
      </c>
      <c r="I19" s="198" t="str">
        <v/>
      </c>
      <c r="J19" s="198" t="str">
        <v/>
      </c>
      <c r="K19" s="198" t="str">
        <v/>
      </c>
    </row>
    <row r="20" spans="2:12" x14ac:dyDescent="0.35">
      <c r="B20" s="62" t="s">
        <v>472</v>
      </c>
      <c r="C20" s="57">
        <v>18</v>
      </c>
      <c r="D20" s="105">
        <f>IF('F- RandD'!I5="Complet",1,0)</f>
        <v>0</v>
      </c>
      <c r="F20" s="12"/>
      <c r="G20" s="6"/>
      <c r="H20" s="6"/>
      <c r="I20" s="6"/>
      <c r="J20" s="6"/>
      <c r="K20" s="6"/>
    </row>
    <row r="21" spans="2:12" x14ac:dyDescent="0.35">
      <c r="B21" s="62" t="s">
        <v>473</v>
      </c>
      <c r="C21" s="57">
        <v>19</v>
      </c>
      <c r="D21" s="105">
        <f>IF('G-Assurance'!I6="Complet",1,0)</f>
        <v>0</v>
      </c>
      <c r="F21" s="200" t="str" cm="1">
        <f t="array" ref="F21:K23">+'D- Services'!J11:O13</f>
        <v>Montant Estimatif Total pour les besoins en Services (D') :</v>
      </c>
      <c r="G21" s="197">
        <v>0</v>
      </c>
      <c r="H21" s="197">
        <v>0</v>
      </c>
      <c r="I21" s="197">
        <v>0</v>
      </c>
      <c r="J21" s="197">
        <v>0</v>
      </c>
      <c r="K21" s="197">
        <v>0</v>
      </c>
    </row>
    <row r="22" spans="2:12" x14ac:dyDescent="0.35">
      <c r="B22" s="62" t="s">
        <v>676</v>
      </c>
      <c r="C22" s="57">
        <v>20</v>
      </c>
      <c r="D22" s="105">
        <f>IF('G-ServicesFinanciers'!I6="Complet",1,0)</f>
        <v>0</v>
      </c>
      <c r="F22" s="200" t="str">
        <v>Montant Estimatif des Services Locaux (disponible localement) (D):</v>
      </c>
      <c r="G22" s="197">
        <v>0</v>
      </c>
      <c r="H22" s="197">
        <v>0</v>
      </c>
      <c r="I22" s="197">
        <v>0</v>
      </c>
      <c r="J22" s="197">
        <v>0</v>
      </c>
      <c r="K22" s="197">
        <v>0</v>
      </c>
    </row>
    <row r="23" spans="2:12" x14ac:dyDescent="0.35">
      <c r="B23"/>
      <c r="C23"/>
      <c r="D23"/>
      <c r="F23" s="200" t="str">
        <v>ISL :</v>
      </c>
      <c r="G23" s="198" t="str">
        <v/>
      </c>
      <c r="H23" s="198" t="str">
        <v/>
      </c>
      <c r="I23" s="198" t="str">
        <v/>
      </c>
      <c r="J23" s="198" t="str">
        <v/>
      </c>
      <c r="K23" s="198" t="str">
        <v/>
      </c>
    </row>
    <row r="24" spans="2:12" x14ac:dyDescent="0.35">
      <c r="B24"/>
      <c r="C24"/>
      <c r="D24"/>
      <c r="F24" s="12"/>
      <c r="G24" s="6"/>
      <c r="H24" s="6"/>
      <c r="I24" s="6"/>
      <c r="J24" s="6"/>
      <c r="K24" s="6"/>
    </row>
    <row r="25" spans="2:12" ht="29" x14ac:dyDescent="0.35">
      <c r="B25"/>
      <c r="C25"/>
      <c r="D25"/>
      <c r="F25" s="202" t="str" cm="1">
        <f t="array" ref="F25:K25">'F- DevCompetLocales'!W23:AB23</f>
        <v xml:space="preserve">Budget Prévisionnel pour les programmes de stages ou bourses en faveur des étudiants ivoiriens </v>
      </c>
      <c r="G25" s="197">
        <v>0</v>
      </c>
      <c r="H25" s="197">
        <v>0</v>
      </c>
      <c r="I25" s="197">
        <v>0</v>
      </c>
      <c r="J25" s="197">
        <v>0</v>
      </c>
      <c r="K25" s="197">
        <v>0</v>
      </c>
    </row>
    <row r="26" spans="2:12" x14ac:dyDescent="0.35">
      <c r="B26"/>
      <c r="C26"/>
      <c r="D26"/>
      <c r="F26" s="200" t="str" cm="1">
        <f t="array" ref="F26:K26">+'F- TransfertTechno'!AI12:AN12</f>
        <v>Budget Prévisionnel pour le renforcement des capacités des entreprises ivoiriennes</v>
      </c>
      <c r="G26" s="197">
        <v>0</v>
      </c>
      <c r="H26" s="197">
        <v>0</v>
      </c>
      <c r="I26" s="197">
        <v>0</v>
      </c>
      <c r="J26" s="197">
        <v>0</v>
      </c>
      <c r="K26" s="197">
        <v>0</v>
      </c>
    </row>
    <row r="27" spans="2:12" x14ac:dyDescent="0.35">
      <c r="B27"/>
      <c r="C27"/>
      <c r="D27"/>
      <c r="F27" s="200" t="str" cm="1">
        <f t="array" ref="F27:K27">'F- RandD'!X13:AC13</f>
        <v>Budget Prévisionnel pour le R&amp;D :</v>
      </c>
      <c r="G27" s="197">
        <v>0</v>
      </c>
      <c r="H27" s="197">
        <v>0</v>
      </c>
      <c r="I27" s="197">
        <v>0</v>
      </c>
      <c r="J27" s="197">
        <v>0</v>
      </c>
      <c r="K27" s="197">
        <v>0</v>
      </c>
    </row>
    <row r="28" spans="2:12" x14ac:dyDescent="0.35">
      <c r="B28"/>
      <c r="C28"/>
      <c r="D28"/>
      <c r="F28" s="12"/>
      <c r="G28" s="6"/>
      <c r="H28" s="6"/>
      <c r="I28" s="6"/>
      <c r="J28" s="6"/>
      <c r="K28" s="174"/>
      <c r="L28" s="19"/>
    </row>
    <row r="29" spans="2:12" x14ac:dyDescent="0.35">
      <c r="B29"/>
      <c r="C29"/>
      <c r="D29"/>
      <c r="F29" s="200" t="str" cm="1">
        <f t="array" ref="F29:K32">+'E- Dépenses'!F15:K18</f>
        <v>Dépenses totales de l’entreprise (DE)</v>
      </c>
      <c r="G29" s="197">
        <v>0</v>
      </c>
      <c r="H29" s="197">
        <v>0</v>
      </c>
      <c r="I29" s="197">
        <v>0</v>
      </c>
      <c r="J29" s="197">
        <v>0</v>
      </c>
      <c r="K29" s="197">
        <v>0</v>
      </c>
    </row>
    <row r="30" spans="2:12" x14ac:dyDescent="0.35">
      <c r="B30"/>
      <c r="C30"/>
      <c r="D30"/>
      <c r="F30" s="200" t="str">
        <v>Dépenses réalisées localement (DRL)</v>
      </c>
      <c r="G30" s="197">
        <v>0</v>
      </c>
      <c r="H30" s="197">
        <v>0</v>
      </c>
      <c r="I30" s="197">
        <v>0</v>
      </c>
      <c r="J30" s="197">
        <v>0</v>
      </c>
      <c r="K30" s="197">
        <v>0</v>
      </c>
    </row>
    <row r="31" spans="2:12" x14ac:dyDescent="0.35">
      <c r="B31"/>
      <c r="C31"/>
      <c r="D31"/>
      <c r="F31" s="200" t="str">
        <v>Dépenses locales de l’entreprise (DL)</v>
      </c>
      <c r="G31" s="197">
        <v>0</v>
      </c>
      <c r="H31" s="197">
        <v>0</v>
      </c>
      <c r="I31" s="197">
        <v>0</v>
      </c>
      <c r="J31" s="197">
        <v>0</v>
      </c>
      <c r="K31" s="197">
        <v>0</v>
      </c>
    </row>
    <row r="32" spans="2:12" x14ac:dyDescent="0.35">
      <c r="B32"/>
      <c r="C32"/>
      <c r="D32"/>
      <c r="F32" s="200" t="str">
        <v>IDL</v>
      </c>
      <c r="G32" s="198" t="str">
        <v/>
      </c>
      <c r="H32" s="198" t="str">
        <v/>
      </c>
      <c r="I32" s="198" t="str">
        <v/>
      </c>
      <c r="J32" s="198" t="str">
        <v/>
      </c>
      <c r="K32" s="198" t="str">
        <v/>
      </c>
    </row>
    <row r="33" spans="2:11" x14ac:dyDescent="0.35">
      <c r="B33"/>
      <c r="C33"/>
      <c r="D33"/>
      <c r="F33" s="12"/>
      <c r="G33" s="6"/>
      <c r="H33" s="6"/>
      <c r="I33" s="6"/>
      <c r="J33" s="6"/>
      <c r="K33" s="6"/>
    </row>
    <row r="34" spans="2:11" x14ac:dyDescent="0.35">
      <c r="B34"/>
      <c r="C34"/>
      <c r="D34"/>
      <c r="F34" s="200" t="str" cm="1">
        <f t="array" ref="F34:K34">'G-Assurance'!Z10:AE10</f>
        <v>Budget previsionnel pour l'utilisation des assurances locales :</v>
      </c>
      <c r="G34" s="197">
        <v>0</v>
      </c>
      <c r="H34" s="197">
        <v>0</v>
      </c>
      <c r="I34" s="197">
        <v>0</v>
      </c>
      <c r="J34" s="197">
        <v>0</v>
      </c>
      <c r="K34" s="197">
        <v>0</v>
      </c>
    </row>
    <row r="35" spans="2:11" x14ac:dyDescent="0.35">
      <c r="B35"/>
      <c r="C35"/>
      <c r="D35"/>
      <c r="G35" s="6"/>
      <c r="H35" s="6"/>
      <c r="I35" s="6"/>
      <c r="J35" s="6"/>
      <c r="K35" s="6"/>
    </row>
    <row r="36" spans="2:11" x14ac:dyDescent="0.35">
      <c r="B36"/>
      <c r="C36"/>
      <c r="D36"/>
      <c r="G36" s="6"/>
      <c r="H36" s="6"/>
      <c r="I36" s="6"/>
      <c r="J36" s="6"/>
      <c r="K36" s="6"/>
    </row>
    <row r="37" spans="2:11" x14ac:dyDescent="0.35">
      <c r="B37"/>
      <c r="C37"/>
      <c r="D37"/>
      <c r="G37" s="6"/>
      <c r="H37" s="6"/>
      <c r="I37" s="6"/>
      <c r="J37" s="6"/>
      <c r="K37" s="6"/>
    </row>
    <row r="38" spans="2:11" x14ac:dyDescent="0.35">
      <c r="B38"/>
      <c r="C38"/>
      <c r="D38"/>
      <c r="F38" s="196" t="str" cm="1">
        <f t="array" ref="F38:K38">'G-ServicesFinanciers'!AA20:AF20</f>
        <v>Budget previsionnel pour l'utilisation des services financiers locaux :</v>
      </c>
      <c r="G38" s="197">
        <v>0</v>
      </c>
      <c r="H38" s="197">
        <v>0</v>
      </c>
      <c r="I38" s="197">
        <v>0</v>
      </c>
      <c r="J38" s="197">
        <v>0</v>
      </c>
      <c r="K38" s="197">
        <v>0</v>
      </c>
    </row>
    <row r="39" spans="2:11" x14ac:dyDescent="0.35">
      <c r="B39"/>
      <c r="C39"/>
      <c r="D39"/>
      <c r="G39" s="6"/>
      <c r="H39" s="6"/>
      <c r="I39" s="6"/>
      <c r="J39" s="6"/>
      <c r="K39" s="6"/>
    </row>
    <row r="40" spans="2:11" hidden="1" x14ac:dyDescent="0.35">
      <c r="B40"/>
      <c r="C40"/>
      <c r="D40"/>
      <c r="G40" s="6"/>
      <c r="H40" s="6"/>
      <c r="I40" s="6"/>
      <c r="J40" s="6"/>
      <c r="K40" s="6"/>
    </row>
    <row r="41" spans="2:11" hidden="1" x14ac:dyDescent="0.35">
      <c r="B41"/>
      <c r="C41"/>
      <c r="D41"/>
      <c r="G41" s="6"/>
      <c r="H41" s="6"/>
      <c r="I41" s="6"/>
      <c r="J41" s="6"/>
      <c r="K41" s="6"/>
    </row>
    <row r="42" spans="2:11" hidden="1" x14ac:dyDescent="0.35">
      <c r="B42"/>
      <c r="C42"/>
      <c r="D42"/>
      <c r="G42" s="6"/>
      <c r="H42" s="6"/>
      <c r="I42" s="6"/>
      <c r="J42" s="6"/>
      <c r="K42" s="6"/>
    </row>
    <row r="43" spans="2:11" hidden="1" x14ac:dyDescent="0.35">
      <c r="B43"/>
      <c r="C43"/>
      <c r="D43"/>
      <c r="G43" s="6"/>
      <c r="H43" s="6"/>
      <c r="I43" s="6"/>
      <c r="J43" s="6"/>
      <c r="K43" s="6"/>
    </row>
    <row r="44" spans="2:11" hidden="1" x14ac:dyDescent="0.35">
      <c r="B44"/>
      <c r="C44"/>
      <c r="D44"/>
      <c r="G44" s="6"/>
      <c r="H44" s="6"/>
      <c r="I44" s="6"/>
      <c r="J44" s="6"/>
      <c r="K44" s="6"/>
    </row>
    <row r="45" spans="2:11" hidden="1" x14ac:dyDescent="0.35">
      <c r="B45"/>
      <c r="C45"/>
      <c r="D45"/>
      <c r="G45" s="6"/>
      <c r="H45" s="6"/>
      <c r="I45" s="6"/>
      <c r="J45" s="6"/>
      <c r="K45" s="6"/>
    </row>
    <row r="46" spans="2:11" hidden="1" x14ac:dyDescent="0.35">
      <c r="B46"/>
      <c r="C46"/>
      <c r="D46"/>
      <c r="F46" s="4"/>
      <c r="G46" s="5"/>
    </row>
    <row r="47" spans="2:11" hidden="1" x14ac:dyDescent="0.35">
      <c r="B47"/>
      <c r="C47"/>
      <c r="D47"/>
      <c r="F47" s="4"/>
      <c r="G47" s="5"/>
    </row>
    <row r="48" spans="2:11" hidden="1" x14ac:dyDescent="0.35">
      <c r="B48"/>
      <c r="C48"/>
      <c r="D48"/>
      <c r="F48" s="4"/>
      <c r="G48" s="5"/>
    </row>
    <row r="49" spans="2:7" hidden="1" x14ac:dyDescent="0.35">
      <c r="B49"/>
      <c r="C49"/>
      <c r="D49"/>
      <c r="F49" s="4"/>
      <c r="G49" s="5"/>
    </row>
    <row r="50" spans="2:7" hidden="1" x14ac:dyDescent="0.35">
      <c r="B50"/>
      <c r="C50"/>
      <c r="D50"/>
      <c r="F50" s="4"/>
      <c r="G50" s="5"/>
    </row>
    <row r="51" spans="2:7" hidden="1" x14ac:dyDescent="0.35">
      <c r="B51"/>
      <c r="C51"/>
      <c r="D51"/>
      <c r="F51" s="4"/>
      <c r="G51" s="5"/>
    </row>
    <row r="52" spans="2:7" hidden="1" x14ac:dyDescent="0.35">
      <c r="B52"/>
      <c r="C52"/>
      <c r="D52"/>
      <c r="F52" s="4"/>
      <c r="G52" s="5"/>
    </row>
    <row r="53" spans="2:7" hidden="1" x14ac:dyDescent="0.35">
      <c r="B53"/>
      <c r="C53"/>
      <c r="D53"/>
      <c r="F53" s="4"/>
      <c r="G53" s="5"/>
    </row>
    <row r="54" spans="2:7" hidden="1" x14ac:dyDescent="0.35">
      <c r="B54"/>
      <c r="C54"/>
      <c r="D54"/>
      <c r="F54" s="4"/>
      <c r="G54" s="5"/>
    </row>
    <row r="55" spans="2:7" hidden="1" x14ac:dyDescent="0.35">
      <c r="B55"/>
      <c r="C55"/>
      <c r="D55"/>
      <c r="F55" s="4"/>
      <c r="G55" s="5"/>
    </row>
    <row r="56" spans="2:7" hidden="1" x14ac:dyDescent="0.35">
      <c r="B56"/>
      <c r="C56"/>
      <c r="D56"/>
      <c r="F56" s="4"/>
      <c r="G56" s="5"/>
    </row>
    <row r="57" spans="2:7" hidden="1" x14ac:dyDescent="0.35">
      <c r="B57"/>
      <c r="C57"/>
      <c r="D57"/>
      <c r="F57" s="4"/>
      <c r="G57" s="5"/>
    </row>
    <row r="58" spans="2:7" hidden="1" x14ac:dyDescent="0.35">
      <c r="B58"/>
      <c r="C58"/>
      <c r="D58"/>
      <c r="F58" s="4"/>
      <c r="G58" s="5"/>
    </row>
    <row r="59" spans="2:7" hidden="1" x14ac:dyDescent="0.35">
      <c r="B59"/>
      <c r="C59"/>
      <c r="D59"/>
      <c r="F59" s="4"/>
      <c r="G59" s="5"/>
    </row>
    <row r="60" spans="2:7" hidden="1" x14ac:dyDescent="0.35">
      <c r="B60"/>
      <c r="C60"/>
      <c r="D60"/>
      <c r="F60" s="4"/>
      <c r="G60" s="5"/>
    </row>
    <row r="61" spans="2:7" hidden="1" x14ac:dyDescent="0.35">
      <c r="B61"/>
      <c r="C61"/>
      <c r="D61"/>
      <c r="F61" s="4"/>
      <c r="G61" s="5"/>
    </row>
    <row r="62" spans="2:7" hidden="1" x14ac:dyDescent="0.35">
      <c r="B62"/>
      <c r="C62"/>
      <c r="D62"/>
      <c r="F62" s="4"/>
      <c r="G62" s="5"/>
    </row>
    <row r="63" spans="2:7" hidden="1" x14ac:dyDescent="0.35">
      <c r="B63"/>
      <c r="C63"/>
      <c r="D63"/>
      <c r="F63" s="4"/>
      <c r="G63" s="5"/>
    </row>
    <row r="64" spans="2:7" hidden="1" x14ac:dyDescent="0.35">
      <c r="B64"/>
      <c r="C64"/>
      <c r="D64"/>
      <c r="F64" s="4"/>
      <c r="G64" s="5"/>
    </row>
    <row r="65" spans="2:7" hidden="1" x14ac:dyDescent="0.35">
      <c r="B65"/>
      <c r="C65"/>
      <c r="D65"/>
      <c r="F65" s="4"/>
      <c r="G65" s="5"/>
    </row>
    <row r="66" spans="2:7" hidden="1" x14ac:dyDescent="0.35">
      <c r="B66"/>
      <c r="C66"/>
      <c r="D66"/>
      <c r="F66" s="4"/>
      <c r="G66" s="5"/>
    </row>
    <row r="67" spans="2:7" hidden="1" x14ac:dyDescent="0.35">
      <c r="F67" s="4"/>
      <c r="G67" s="5"/>
    </row>
    <row r="68" spans="2:7" hidden="1" x14ac:dyDescent="0.35">
      <c r="F68" s="4"/>
      <c r="G68" s="5"/>
    </row>
    <row r="69" spans="2:7" hidden="1" x14ac:dyDescent="0.35">
      <c r="F69" s="4"/>
      <c r="G69" s="5"/>
    </row>
    <row r="70" spans="2:7" hidden="1" x14ac:dyDescent="0.35">
      <c r="F70" s="4"/>
      <c r="G70" s="5"/>
    </row>
    <row r="71" spans="2:7" hidden="1" x14ac:dyDescent="0.35">
      <c r="F71" s="4"/>
      <c r="G71" s="5"/>
    </row>
    <row r="72" spans="2:7" hidden="1" x14ac:dyDescent="0.35">
      <c r="F72" s="4"/>
      <c r="G72" s="5"/>
    </row>
    <row r="73" spans="2:7" hidden="1" x14ac:dyDescent="0.35">
      <c r="F73" s="4"/>
      <c r="G73" s="5"/>
    </row>
    <row r="74" spans="2:7" hidden="1" x14ac:dyDescent="0.35">
      <c r="F74" s="4"/>
      <c r="G74" s="5"/>
    </row>
    <row r="75" spans="2:7" hidden="1" x14ac:dyDescent="0.35">
      <c r="F75" s="4"/>
      <c r="G75" s="5"/>
    </row>
    <row r="76" spans="2:7" hidden="1" x14ac:dyDescent="0.35">
      <c r="F76" s="4"/>
      <c r="G76" s="5"/>
    </row>
    <row r="77" spans="2:7" hidden="1" x14ac:dyDescent="0.35">
      <c r="F77" s="4"/>
      <c r="G77" s="5"/>
    </row>
    <row r="78" spans="2:7" hidden="1" x14ac:dyDescent="0.35">
      <c r="F78" s="4"/>
      <c r="G78" s="5"/>
    </row>
    <row r="79" spans="2:7" hidden="1" x14ac:dyDescent="0.35">
      <c r="F79" s="4"/>
      <c r="G79" s="5"/>
    </row>
    <row r="80" spans="2:7" hidden="1" x14ac:dyDescent="0.35">
      <c r="F80" s="4"/>
      <c r="G80" s="5"/>
    </row>
    <row r="81" spans="2:7" hidden="1" x14ac:dyDescent="0.35">
      <c r="F81" s="4"/>
      <c r="G81" s="5"/>
    </row>
    <row r="82" spans="2:7" hidden="1" x14ac:dyDescent="0.35">
      <c r="B82" s="67"/>
      <c r="C82" s="19"/>
      <c r="F82" s="4"/>
      <c r="G82" s="5"/>
    </row>
    <row r="83" spans="2:7" hidden="1" x14ac:dyDescent="0.35">
      <c r="F83" s="4"/>
      <c r="G83" s="5"/>
    </row>
    <row r="84" spans="2:7" hidden="1" x14ac:dyDescent="0.35">
      <c r="F84" s="4"/>
      <c r="G84" s="5"/>
    </row>
    <row r="85" spans="2:7" hidden="1" x14ac:dyDescent="0.35">
      <c r="F85" s="4"/>
      <c r="G85" s="5"/>
    </row>
    <row r="86" spans="2:7" hidden="1" x14ac:dyDescent="0.35">
      <c r="F86" s="4"/>
      <c r="G86" s="5"/>
    </row>
    <row r="87" spans="2:7" hidden="1" x14ac:dyDescent="0.35">
      <c r="F87" s="4"/>
      <c r="G87" s="5"/>
    </row>
    <row r="88" spans="2:7" hidden="1" x14ac:dyDescent="0.35">
      <c r="F88" s="4"/>
      <c r="G88" s="5"/>
    </row>
    <row r="89" spans="2:7" hidden="1" x14ac:dyDescent="0.35">
      <c r="F89" s="4"/>
      <c r="G89" s="5"/>
    </row>
    <row r="90" spans="2:7" hidden="1" x14ac:dyDescent="0.35">
      <c r="F90" s="4"/>
      <c r="G90" s="5"/>
    </row>
    <row r="91" spans="2:7" hidden="1" x14ac:dyDescent="0.35">
      <c r="F91" s="4"/>
      <c r="G91" s="5"/>
    </row>
    <row r="92" spans="2:7" hidden="1" x14ac:dyDescent="0.35">
      <c r="F92" s="4"/>
      <c r="G92" s="5"/>
    </row>
    <row r="93" spans="2:7" hidden="1" x14ac:dyDescent="0.35">
      <c r="F93" s="4"/>
      <c r="G93" s="5"/>
    </row>
    <row r="94" spans="2:7" hidden="1" x14ac:dyDescent="0.35">
      <c r="F94" s="4"/>
      <c r="G94" s="5"/>
    </row>
    <row r="95" spans="2:7" hidden="1" x14ac:dyDescent="0.35">
      <c r="F95" s="4"/>
      <c r="G95" s="5"/>
    </row>
    <row r="96" spans="2:7" hidden="1" x14ac:dyDescent="0.35">
      <c r="F96" s="4"/>
      <c r="G96" s="5"/>
    </row>
    <row r="97" spans="6:7" hidden="1" x14ac:dyDescent="0.35">
      <c r="F97" s="4"/>
      <c r="G97" s="5"/>
    </row>
    <row r="98" spans="6:7" hidden="1" x14ac:dyDescent="0.35">
      <c r="F98" s="4"/>
      <c r="G98" s="5"/>
    </row>
    <row r="99" spans="6:7" hidden="1" x14ac:dyDescent="0.35">
      <c r="F99" s="4"/>
      <c r="G99" s="5"/>
    </row>
    <row r="100" spans="6:7" hidden="1" x14ac:dyDescent="0.35">
      <c r="F100" s="4"/>
      <c r="G100" s="5"/>
    </row>
    <row r="101" spans="6:7" hidden="1" x14ac:dyDescent="0.35">
      <c r="F101" s="4"/>
      <c r="G101" s="5"/>
    </row>
    <row r="102" spans="6:7" hidden="1" x14ac:dyDescent="0.35">
      <c r="F102" s="4"/>
      <c r="G102" s="5"/>
    </row>
    <row r="103" spans="6:7" hidden="1" x14ac:dyDescent="0.35">
      <c r="F103" s="4"/>
      <c r="G103" s="5"/>
    </row>
    <row r="104" spans="6:7" hidden="1" x14ac:dyDescent="0.35">
      <c r="F104" s="4"/>
      <c r="G104" s="5"/>
    </row>
    <row r="105" spans="6:7" hidden="1" x14ac:dyDescent="0.35">
      <c r="F105" s="4"/>
      <c r="G105" s="5"/>
    </row>
    <row r="106" spans="6:7" hidden="1" x14ac:dyDescent="0.35">
      <c r="F106" s="4"/>
      <c r="G106" s="5"/>
    </row>
    <row r="107" spans="6:7" hidden="1" x14ac:dyDescent="0.35">
      <c r="F107" s="4"/>
      <c r="G107" s="5"/>
    </row>
    <row r="108" spans="6:7" hidden="1" x14ac:dyDescent="0.35">
      <c r="F108" s="4"/>
      <c r="G108" s="5"/>
    </row>
    <row r="109" spans="6:7" hidden="1" x14ac:dyDescent="0.35">
      <c r="F109" s="4"/>
      <c r="G109" s="5"/>
    </row>
    <row r="110" spans="6:7" hidden="1" x14ac:dyDescent="0.35">
      <c r="F110" s="4"/>
      <c r="G110" s="5"/>
    </row>
    <row r="111" spans="6:7" hidden="1" x14ac:dyDescent="0.35">
      <c r="F111" s="4"/>
      <c r="G111" s="5"/>
    </row>
    <row r="112" spans="6:7" hidden="1" x14ac:dyDescent="0.35">
      <c r="F112" s="4"/>
      <c r="G112" s="5"/>
    </row>
    <row r="113" spans="6:7" hidden="1" x14ac:dyDescent="0.35">
      <c r="F113" s="4"/>
      <c r="G113" s="5"/>
    </row>
    <row r="114" spans="6:7" hidden="1" x14ac:dyDescent="0.35">
      <c r="F114" s="4"/>
      <c r="G114" s="5"/>
    </row>
    <row r="115" spans="6:7" hidden="1" x14ac:dyDescent="0.35">
      <c r="F115" s="4"/>
      <c r="G115" s="5"/>
    </row>
    <row r="116" spans="6:7" hidden="1" x14ac:dyDescent="0.35">
      <c r="F116" s="4"/>
      <c r="G116" s="5"/>
    </row>
    <row r="117" spans="6:7" hidden="1" x14ac:dyDescent="0.35">
      <c r="F117" s="4"/>
      <c r="G117" s="5"/>
    </row>
    <row r="118" spans="6:7" hidden="1" x14ac:dyDescent="0.35">
      <c r="F118" s="4"/>
      <c r="G118" s="5"/>
    </row>
    <row r="119" spans="6:7" hidden="1" x14ac:dyDescent="0.35">
      <c r="F119" s="4"/>
      <c r="G119" s="5"/>
    </row>
    <row r="120" spans="6:7" hidden="1" x14ac:dyDescent="0.35">
      <c r="F120" s="4"/>
      <c r="G120" s="5"/>
    </row>
    <row r="121" spans="6:7" hidden="1" x14ac:dyDescent="0.35">
      <c r="F121" s="4"/>
      <c r="G121" s="5"/>
    </row>
    <row r="122" spans="6:7" hidden="1" x14ac:dyDescent="0.35">
      <c r="F122" s="4"/>
      <c r="G122" s="5"/>
    </row>
    <row r="123" spans="6:7" hidden="1" x14ac:dyDescent="0.35">
      <c r="F123" s="4"/>
      <c r="G123" s="5"/>
    </row>
    <row r="124" spans="6:7" hidden="1" x14ac:dyDescent="0.35">
      <c r="F124" s="4"/>
      <c r="G124" s="5"/>
    </row>
    <row r="125" spans="6:7" hidden="1" x14ac:dyDescent="0.35">
      <c r="F125" s="4"/>
      <c r="G125" s="5"/>
    </row>
    <row r="126" spans="6:7" hidden="1" x14ac:dyDescent="0.35">
      <c r="F126" s="4"/>
      <c r="G126" s="5"/>
    </row>
    <row r="127" spans="6:7" hidden="1" x14ac:dyDescent="0.35">
      <c r="F127" s="4"/>
      <c r="G127" s="5"/>
    </row>
    <row r="128" spans="6:7" hidden="1" x14ac:dyDescent="0.35">
      <c r="F128" s="4"/>
      <c r="G128" s="5"/>
    </row>
    <row r="129" spans="6:7" hidden="1" x14ac:dyDescent="0.35">
      <c r="F129" s="4"/>
      <c r="G129" s="5"/>
    </row>
    <row r="130" spans="6:7" hidden="1" x14ac:dyDescent="0.35">
      <c r="F130" s="4"/>
      <c r="G130" s="5"/>
    </row>
    <row r="131" spans="6:7" hidden="1" x14ac:dyDescent="0.35">
      <c r="F131" s="4"/>
      <c r="G131" s="5"/>
    </row>
    <row r="132" spans="6:7" hidden="1" x14ac:dyDescent="0.35">
      <c r="F132" s="4"/>
      <c r="G132" s="5"/>
    </row>
    <row r="133" spans="6:7" hidden="1" x14ac:dyDescent="0.35">
      <c r="F133" s="4"/>
      <c r="G133" s="5"/>
    </row>
    <row r="134" spans="6:7" hidden="1" x14ac:dyDescent="0.35">
      <c r="F134" s="4"/>
      <c r="G134" s="5"/>
    </row>
    <row r="135" spans="6:7" hidden="1" x14ac:dyDescent="0.35">
      <c r="F135" s="4"/>
      <c r="G135" s="5"/>
    </row>
    <row r="136" spans="6:7" hidden="1" x14ac:dyDescent="0.35">
      <c r="F136" s="4"/>
      <c r="G136" s="5"/>
    </row>
    <row r="137" spans="6:7" hidden="1" x14ac:dyDescent="0.35">
      <c r="F137" s="4"/>
      <c r="G137" s="5"/>
    </row>
    <row r="138" spans="6:7" hidden="1" x14ac:dyDescent="0.35">
      <c r="F138" s="4"/>
      <c r="G138" s="5"/>
    </row>
    <row r="139" spans="6:7" hidden="1" x14ac:dyDescent="0.35">
      <c r="F139" s="4"/>
      <c r="G139" s="5"/>
    </row>
    <row r="140" spans="6:7" hidden="1" x14ac:dyDescent="0.35">
      <c r="F140" s="4"/>
      <c r="G140" s="5"/>
    </row>
    <row r="141" spans="6:7" hidden="1" x14ac:dyDescent="0.35">
      <c r="F141" s="4"/>
      <c r="G141" s="5"/>
    </row>
    <row r="142" spans="6:7" hidden="1" x14ac:dyDescent="0.35">
      <c r="F142" s="4"/>
      <c r="G142" s="5"/>
    </row>
    <row r="143" spans="6:7" hidden="1" x14ac:dyDescent="0.35">
      <c r="F143" s="4"/>
      <c r="G143" s="5"/>
    </row>
    <row r="144" spans="6:7" hidden="1" x14ac:dyDescent="0.35">
      <c r="F144" s="4"/>
      <c r="G144" s="5"/>
    </row>
    <row r="145" spans="6:7" hidden="1" x14ac:dyDescent="0.35">
      <c r="F145" s="4"/>
      <c r="G145" s="5"/>
    </row>
    <row r="146" spans="6:7" hidden="1" x14ac:dyDescent="0.35">
      <c r="F146" s="4"/>
      <c r="G146" s="5"/>
    </row>
    <row r="147" spans="6:7" hidden="1" x14ac:dyDescent="0.35">
      <c r="F147" s="4"/>
      <c r="G147" s="5"/>
    </row>
    <row r="148" spans="6:7" hidden="1" x14ac:dyDescent="0.35">
      <c r="F148" s="4"/>
      <c r="G148" s="5"/>
    </row>
    <row r="149" spans="6:7" hidden="1" x14ac:dyDescent="0.35">
      <c r="F149" s="4"/>
      <c r="G149" s="5"/>
    </row>
    <row r="150" spans="6:7" hidden="1" x14ac:dyDescent="0.35">
      <c r="F150" s="4"/>
      <c r="G150" s="5"/>
    </row>
    <row r="151" spans="6:7" hidden="1" x14ac:dyDescent="0.35">
      <c r="F151" s="4"/>
      <c r="G151" s="5"/>
    </row>
  </sheetData>
  <sheetProtection algorithmName="SHA-512" hashValue="TWHl0oPLwbTeuWbktYVijPfQUpUkGqkgCUNKrnKpyCxwcxLcWtkYvifwOy5NJargvaL9F/7iDMrtakufRbjC9Q==" saltValue="iisUWbQWOvtePMPdx8GV/A==" spinCount="100000" sheet="1" objects="1" scenarios="1"/>
  <conditionalFormatting sqref="B3:B22">
    <cfRule type="expression" dxfId="51"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4:E21">
    <cfRule type="iconSet" priority="5">
      <iconSet iconSet="3Symbols" showValue="0">
        <cfvo type="percent" val="0"/>
        <cfvo type="num" val="0"/>
        <cfvo type="num" val="1"/>
      </iconSet>
    </cfRule>
  </conditionalFormatting>
  <hyperlinks>
    <hyperlink ref="B20" location="'F- RandD'!A1" display="13.RandD" xr:uid="{320B3C91-3BA2-4C97-A6B5-E3D9E8769F5E}"/>
    <hyperlink ref="B19" location="'F- TransfertTechno'!A1" display="12.TransfertTechno" xr:uid="{69E1276B-825F-47B0-8982-C623F40A8BA6}"/>
    <hyperlink ref="B18" location="'F- DevCompetLocales'!A1" display="11.DevCompetLocales" xr:uid="{385F51D7-2858-4711-934E-3F65B1DD71C3}"/>
    <hyperlink ref="B17" location="'E- DépensesLocales'!A1" display="10.DépensesLocales" xr:uid="{CEEC632F-246D-4C95-8AB3-6A1D2DCBF1B8}"/>
    <hyperlink ref="B16" location="'D- ListeServicesLoc'!A1" display="09.ListeServicesLoc" xr:uid="{6ABE9EDB-FCF7-40F0-94F9-502898C0604C}"/>
    <hyperlink ref="B15" location="'D- Services Locaux'!A1" display="08.Services Locaux" xr:uid="{B2B6EDEA-D9E7-4B8A-AE18-040D63401628}"/>
    <hyperlink ref="B14" location="'C- ListeBiensLoc'!A1" display="07.ListeBiensLoc" xr:uid="{85124A3A-7A34-463D-809E-158B06EEF2B5}"/>
    <hyperlink ref="B13" location="'C- Biens Locaux'!A1" display="06.Biens Locaux" xr:uid="{ED8D148E-1DD7-4BC6-B148-6F617CE310AD}"/>
    <hyperlink ref="B12" location="'B- Passation de M.'!A1" display="05.Passation de M." xr:uid="{353C87C3-378B-4EDD-8386-6ABD764340AD}"/>
    <hyperlink ref="B11" location="'B-Facilitations'!A1" display="04.Facilitations" xr:uid="{DC0D336F-62C7-4130-9C2B-EA5730043053}"/>
    <hyperlink ref="B10" location="'A-Remplacement'!A1" display="03.Remplacement" xr:uid="{3DE47780-6340-48D0-8196-3C17BBE807F5}"/>
    <hyperlink ref="B9" location="'A-Formations'!A1" display="02.Formations" xr:uid="{9B51A147-2951-426C-844E-B0B20DC101DC}"/>
    <hyperlink ref="B7" location="'A-Emploi'!A1" display="01.Emploi" xr:uid="{1272C2A6-7858-44E8-951B-0F5C9B2FCB79}"/>
    <hyperlink ref="B6" location="RECAP!A1" display="RECAP" xr:uid="{CCC64BF0-E90F-4503-B9C7-1E4606735FB3}"/>
    <hyperlink ref="B5" location="Identification!A1" display="Identification" xr:uid="{7AAE5928-E5E4-47AA-A01B-EBFC9EBE4D33}"/>
    <hyperlink ref="B4" location="Définitions!A1" display="Définitions" xr:uid="{48478780-A0A7-4F89-BE77-77043F330158}"/>
    <hyperlink ref="B3" location="Instructions!A1" display="Instructions" xr:uid="{92C14A70-6FD6-456A-BB1D-6612F9C8344A}"/>
    <hyperlink ref="B8" location="IPL!A1" display="IPL" xr:uid="{DF806033-4060-47D0-9EFD-2DE91AED5922}"/>
    <hyperlink ref="B22" location="'G-ServicesFinanciers'!A1" display="15.Finances" xr:uid="{C3354D29-7D0F-49BA-AABA-979BC836A82E}"/>
    <hyperlink ref="B21" location="'G-Assurance'!A1" display="14. Assurance" xr:uid="{D6591684-ECB8-474D-9327-B286080F1012}"/>
  </hyperlink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11F8-7786-423A-898D-347401554071}">
  <sheetPr codeName="Sheet1">
    <tabColor theme="9"/>
  </sheetPr>
  <dimension ref="A1:AI825"/>
  <sheetViews>
    <sheetView showGridLines="0" topLeftCell="F1" zoomScale="90" zoomScaleNormal="90" workbookViewId="0">
      <selection activeCell="K9" sqref="K9"/>
    </sheetView>
  </sheetViews>
  <sheetFormatPr baseColWidth="10" defaultColWidth="0" defaultRowHeight="15" customHeight="1" x14ac:dyDescent="0.35"/>
  <cols>
    <col min="1" max="1" width="3.1796875" customWidth="1"/>
    <col min="2" max="2" width="18.81640625" style="60" customWidth="1"/>
    <col min="3" max="3" width="2.453125" style="55" hidden="1" customWidth="1"/>
    <col min="4" max="4" width="3.81640625" style="20" bestFit="1" customWidth="1"/>
    <col min="5" max="5" width="37.81640625" customWidth="1"/>
    <col min="6" max="6" width="23" customWidth="1"/>
    <col min="7" max="7" width="16" bestFit="1" customWidth="1"/>
    <col min="8" max="8" width="13.1796875" bestFit="1" customWidth="1"/>
    <col min="9" max="9" width="13.81640625" bestFit="1" customWidth="1"/>
    <col min="10" max="10" width="16.81640625" customWidth="1"/>
    <col min="11" max="11" width="24.81640625" customWidth="1"/>
    <col min="12" max="12" width="39.54296875" customWidth="1"/>
    <col min="13" max="13" width="23.1796875" customWidth="1"/>
    <col min="14" max="14" width="10.1796875" style="96" customWidth="1"/>
    <col min="15" max="16" width="10.1796875" customWidth="1"/>
    <col min="17" max="17" width="10.1796875" style="97" customWidth="1"/>
    <col min="18" max="21" width="10.1796875" customWidth="1"/>
    <col min="22" max="22" width="10.1796875" style="96" customWidth="1"/>
    <col min="23" max="24" width="10.1796875" customWidth="1"/>
    <col min="25" max="25" width="10.1796875" style="97" customWidth="1"/>
    <col min="26" max="29" width="10.1796875" customWidth="1"/>
    <col min="30" max="30" width="10.1796875" style="96" customWidth="1"/>
    <col min="31" max="32" width="10.1796875" customWidth="1"/>
    <col min="33" max="33" width="10.1796875" style="97" customWidth="1"/>
    <col min="34" max="34" width="41" customWidth="1"/>
    <col min="35" max="35" width="3.81640625" customWidth="1"/>
    <col min="36" max="16384" width="8.81640625" hidden="1"/>
  </cols>
  <sheetData>
    <row r="1" spans="1:33" s="14" customFormat="1" ht="21" customHeight="1" x14ac:dyDescent="0.35">
      <c r="A1" s="60"/>
      <c r="B1" s="60"/>
      <c r="C1" s="55"/>
      <c r="D1" s="20"/>
      <c r="H1" s="32" t="s">
        <v>208</v>
      </c>
    </row>
    <row r="2" spans="1:33" s="12" customFormat="1" ht="14.5" x14ac:dyDescent="0.35">
      <c r="B2" s="61"/>
      <c r="C2" s="56"/>
      <c r="D2" s="20"/>
      <c r="E2" s="11">
        <v>1</v>
      </c>
      <c r="F2" s="12" t="s">
        <v>209</v>
      </c>
      <c r="J2"/>
      <c r="K2"/>
      <c r="O2"/>
    </row>
    <row r="3" spans="1:33" ht="14.5" x14ac:dyDescent="0.35">
      <c r="B3" s="62" t="s">
        <v>1</v>
      </c>
      <c r="C3" s="57">
        <v>1</v>
      </c>
      <c r="D3" s="105">
        <f>IF(Instructions!H38="Complet",1,0)</f>
        <v>0</v>
      </c>
      <c r="E3" s="4" t="s">
        <v>210</v>
      </c>
      <c r="F3" t="s">
        <v>211</v>
      </c>
      <c r="N3"/>
      <c r="Q3"/>
      <c r="V3"/>
      <c r="Y3"/>
      <c r="AD3"/>
      <c r="AG3"/>
    </row>
    <row r="4" spans="1:33" ht="14.5" x14ac:dyDescent="0.35">
      <c r="B4" s="62" t="s">
        <v>2</v>
      </c>
      <c r="C4" s="57">
        <v>2</v>
      </c>
      <c r="D4" s="105">
        <v>1</v>
      </c>
      <c r="N4"/>
      <c r="Q4"/>
      <c r="V4"/>
      <c r="Y4"/>
      <c r="AD4"/>
      <c r="AG4"/>
    </row>
    <row r="5" spans="1:33" ht="14.5" x14ac:dyDescent="0.35">
      <c r="B5" s="62" t="s">
        <v>3</v>
      </c>
      <c r="C5" s="57">
        <v>3</v>
      </c>
      <c r="D5" s="105">
        <f>IF(Identification!G3="Complet",1,0)</f>
        <v>0</v>
      </c>
      <c r="F5" s="30" t="s">
        <v>212</v>
      </c>
      <c r="G5" s="24" t="s">
        <v>471</v>
      </c>
      <c r="N5"/>
      <c r="Q5"/>
      <c r="V5"/>
      <c r="Y5"/>
      <c r="AD5"/>
      <c r="AG5"/>
    </row>
    <row r="6" spans="1:33" ht="14.5" x14ac:dyDescent="0.35">
      <c r="B6" s="62" t="s">
        <v>4</v>
      </c>
      <c r="C6" s="57">
        <v>4</v>
      </c>
      <c r="D6" s="105">
        <v>1</v>
      </c>
      <c r="H6" s="329"/>
      <c r="I6" s="527" t="s">
        <v>686</v>
      </c>
      <c r="J6" s="329"/>
      <c r="N6"/>
      <c r="Q6"/>
      <c r="V6"/>
      <c r="Y6"/>
      <c r="AD6"/>
      <c r="AG6"/>
    </row>
    <row r="7" spans="1:33" ht="14.5" x14ac:dyDescent="0.35">
      <c r="B7" s="62" t="s">
        <v>5</v>
      </c>
      <c r="C7" s="57">
        <v>5</v>
      </c>
      <c r="D7" s="105">
        <f>IF('A-Emploi'!G5="Complet",1,0)</f>
        <v>0</v>
      </c>
      <c r="H7" s="12" t="s">
        <v>213</v>
      </c>
      <c r="I7" s="164" t="s">
        <v>28</v>
      </c>
      <c r="J7" s="164" t="s">
        <v>214</v>
      </c>
      <c r="N7"/>
      <c r="Q7"/>
      <c r="R7" s="5"/>
      <c r="V7"/>
      <c r="Y7"/>
      <c r="AD7"/>
      <c r="AG7"/>
    </row>
    <row r="8" spans="1:33" ht="14.5" x14ac:dyDescent="0.35">
      <c r="B8" s="62" t="s">
        <v>6</v>
      </c>
      <c r="C8" s="57">
        <v>6</v>
      </c>
      <c r="D8" s="105">
        <v>1</v>
      </c>
      <c r="G8" s="82">
        <f>Identification!G14</f>
        <v>2024</v>
      </c>
      <c r="H8" s="80" t="s">
        <v>215</v>
      </c>
      <c r="I8" s="85"/>
      <c r="J8" s="85"/>
      <c r="N8"/>
      <c r="Q8"/>
      <c r="V8"/>
      <c r="Y8"/>
      <c r="AD8"/>
      <c r="AG8"/>
    </row>
    <row r="9" spans="1:33" ht="14.5" x14ac:dyDescent="0.35">
      <c r="B9" s="62" t="s">
        <v>7</v>
      </c>
      <c r="C9" s="57">
        <v>7</v>
      </c>
      <c r="D9" s="105">
        <f>IF('A-Formations'!I5="Complet",1,0)</f>
        <v>0</v>
      </c>
      <c r="G9" s="84"/>
      <c r="H9" s="81" t="s">
        <v>216</v>
      </c>
      <c r="I9" s="86"/>
      <c r="J9" s="86"/>
      <c r="N9"/>
      <c r="Q9"/>
      <c r="V9"/>
      <c r="Y9"/>
      <c r="AD9"/>
      <c r="AG9"/>
    </row>
    <row r="10" spans="1:33" ht="14.5" x14ac:dyDescent="0.35">
      <c r="B10" s="62" t="s">
        <v>8</v>
      </c>
      <c r="C10" s="57">
        <v>8</v>
      </c>
      <c r="D10" s="105">
        <f>IF('A-Remplacement'!I5="Complet",1,0)</f>
        <v>0</v>
      </c>
      <c r="G10" s="83"/>
      <c r="H10" t="s">
        <v>217</v>
      </c>
      <c r="I10" s="87"/>
      <c r="J10" s="87"/>
      <c r="N10"/>
      <c r="Q10"/>
      <c r="V10"/>
      <c r="Y10"/>
      <c r="AD10"/>
      <c r="AG10"/>
    </row>
    <row r="11" spans="1:33" ht="15" customHeight="1" x14ac:dyDescent="0.35">
      <c r="B11" s="62" t="s">
        <v>9</v>
      </c>
      <c r="C11" s="57">
        <v>9</v>
      </c>
      <c r="D11" s="105">
        <f>IF('B-Facilitations'!I5="Complet",1,0)</f>
        <v>0</v>
      </c>
      <c r="G11" s="82">
        <f>G8+1</f>
        <v>2025</v>
      </c>
      <c r="H11" s="80" t="s">
        <v>215</v>
      </c>
      <c r="I11" s="85"/>
      <c r="J11" s="85"/>
      <c r="N11"/>
      <c r="Q11"/>
      <c r="V11"/>
      <c r="Y11"/>
      <c r="AD11"/>
      <c r="AG11"/>
    </row>
    <row r="12" spans="1:33" ht="14.5" x14ac:dyDescent="0.35">
      <c r="B12" s="62" t="s">
        <v>10</v>
      </c>
      <c r="C12" s="57">
        <v>10</v>
      </c>
      <c r="D12" s="105">
        <f>IF('B- Passation de M.'!I5="Complet",1,0)</f>
        <v>0</v>
      </c>
      <c r="G12" s="84"/>
      <c r="H12" s="81" t="s">
        <v>216</v>
      </c>
      <c r="I12" s="86"/>
      <c r="J12" s="86"/>
      <c r="N12"/>
      <c r="Q12"/>
      <c r="V12"/>
      <c r="Y12"/>
      <c r="AD12"/>
      <c r="AG12"/>
    </row>
    <row r="13" spans="1:33" ht="14.5" x14ac:dyDescent="0.35">
      <c r="B13" s="62" t="s">
        <v>11</v>
      </c>
      <c r="C13" s="57">
        <v>11</v>
      </c>
      <c r="D13" s="105">
        <f>IF('C- Biens'!I5="Complet",1,0)</f>
        <v>0</v>
      </c>
      <c r="G13" s="83"/>
      <c r="H13" t="s">
        <v>217</v>
      </c>
      <c r="I13" s="87"/>
      <c r="J13" s="87"/>
      <c r="N13"/>
      <c r="Q13"/>
      <c r="V13"/>
      <c r="Y13"/>
      <c r="AD13"/>
      <c r="AG13"/>
    </row>
    <row r="14" spans="1:33" ht="14.5" x14ac:dyDescent="0.35">
      <c r="B14" s="62" t="s">
        <v>12</v>
      </c>
      <c r="C14" s="57">
        <v>12</v>
      </c>
      <c r="D14" s="105">
        <f>IF('C- ListeBiensLoc'!I5="Complet",1,0)</f>
        <v>0</v>
      </c>
      <c r="G14" s="82">
        <f>G11+1</f>
        <v>2026</v>
      </c>
      <c r="H14" s="80" t="s">
        <v>215</v>
      </c>
      <c r="I14" s="85"/>
      <c r="J14" s="85"/>
      <c r="N14"/>
      <c r="Q14"/>
      <c r="V14"/>
      <c r="Y14"/>
      <c r="AD14"/>
      <c r="AG14"/>
    </row>
    <row r="15" spans="1:33" ht="14.5" x14ac:dyDescent="0.35">
      <c r="B15" s="62" t="s">
        <v>13</v>
      </c>
      <c r="C15" s="57">
        <v>13</v>
      </c>
      <c r="D15" s="105">
        <f>IF('D- Services'!H5="Complet",1,0)</f>
        <v>0</v>
      </c>
      <c r="G15" s="84"/>
      <c r="H15" s="81" t="s">
        <v>216</v>
      </c>
      <c r="I15" s="86"/>
      <c r="J15" s="86"/>
      <c r="N15"/>
      <c r="Q15"/>
      <c r="V15"/>
      <c r="Y15"/>
      <c r="AD15"/>
      <c r="AG15"/>
    </row>
    <row r="16" spans="1:33" ht="14.5" x14ac:dyDescent="0.35">
      <c r="B16" s="62" t="s">
        <v>14</v>
      </c>
      <c r="C16" s="57">
        <v>14</v>
      </c>
      <c r="D16" s="105">
        <f>IF('D- ListeServicesLoc'!I5="Complet",1,0)</f>
        <v>0</v>
      </c>
      <c r="G16" s="83"/>
      <c r="H16" t="s">
        <v>217</v>
      </c>
      <c r="I16" s="87"/>
      <c r="J16" s="87"/>
      <c r="N16"/>
      <c r="Q16"/>
      <c r="V16"/>
      <c r="Y16"/>
      <c r="AD16"/>
      <c r="AG16"/>
    </row>
    <row r="17" spans="2:33" ht="14.5" x14ac:dyDescent="0.35">
      <c r="B17" s="62" t="s">
        <v>15</v>
      </c>
      <c r="C17" s="57">
        <v>15</v>
      </c>
      <c r="D17" s="105">
        <f>IF('E- Dépenses'!H5="Complet",1,0)</f>
        <v>0</v>
      </c>
      <c r="G17" s="82">
        <f>G14+1</f>
        <v>2027</v>
      </c>
      <c r="H17" s="80" t="s">
        <v>215</v>
      </c>
      <c r="I17" s="85"/>
      <c r="J17" s="85"/>
      <c r="N17"/>
      <c r="Q17"/>
      <c r="V17"/>
      <c r="Y17"/>
      <c r="AD17"/>
      <c r="AG17"/>
    </row>
    <row r="18" spans="2:33" ht="14.75" customHeight="1" x14ac:dyDescent="0.35">
      <c r="B18" s="62" t="s">
        <v>16</v>
      </c>
      <c r="C18" s="57">
        <v>16</v>
      </c>
      <c r="D18" s="105">
        <f>IF('F- DevCompetLocales'!I5="Complet",1,0)</f>
        <v>0</v>
      </c>
      <c r="F18" s="20"/>
      <c r="G18" s="84"/>
      <c r="H18" s="81" t="s">
        <v>216</v>
      </c>
      <c r="I18" s="86"/>
      <c r="J18" s="86"/>
      <c r="N18"/>
      <c r="Q18"/>
      <c r="V18"/>
      <c r="Y18"/>
      <c r="AD18"/>
      <c r="AG18"/>
    </row>
    <row r="19" spans="2:33" ht="14.5" x14ac:dyDescent="0.35">
      <c r="B19" s="62" t="s">
        <v>17</v>
      </c>
      <c r="C19" s="57">
        <v>17</v>
      </c>
      <c r="D19" s="105">
        <f>IF('F- TransfertTechno'!I5="Complet",1,0)</f>
        <v>0</v>
      </c>
      <c r="F19" s="20"/>
      <c r="G19" s="83"/>
      <c r="H19" t="s">
        <v>217</v>
      </c>
      <c r="I19" s="87"/>
      <c r="J19" s="87"/>
      <c r="N19"/>
      <c r="Q19"/>
      <c r="V19"/>
      <c r="Y19"/>
      <c r="AD19"/>
      <c r="AG19"/>
    </row>
    <row r="20" spans="2:33" ht="14.5" x14ac:dyDescent="0.35">
      <c r="B20" s="62" t="s">
        <v>472</v>
      </c>
      <c r="C20" s="57">
        <v>18</v>
      </c>
      <c r="D20" s="105">
        <f>IF('F- RandD'!I5="Complet",1,0)</f>
        <v>0</v>
      </c>
      <c r="F20" s="20"/>
      <c r="G20" s="82">
        <f>G17+1</f>
        <v>2028</v>
      </c>
      <c r="H20" s="80" t="s">
        <v>215</v>
      </c>
      <c r="I20" s="85"/>
      <c r="J20" s="85"/>
      <c r="M20" s="56"/>
      <c r="N20" s="20"/>
      <c r="Q20"/>
      <c r="V20"/>
      <c r="Y20"/>
      <c r="AD20"/>
      <c r="AG20"/>
    </row>
    <row r="21" spans="2:33" ht="14.5" x14ac:dyDescent="0.35">
      <c r="B21" s="62" t="s">
        <v>473</v>
      </c>
      <c r="C21" s="57">
        <v>19</v>
      </c>
      <c r="D21" s="105">
        <f>IF('G-Assurance'!I6="Complet",1,0)</f>
        <v>0</v>
      </c>
      <c r="F21" s="20"/>
      <c r="G21" s="84"/>
      <c r="H21" s="81" t="s">
        <v>216</v>
      </c>
      <c r="I21" s="86"/>
      <c r="J21" s="86"/>
      <c r="M21" s="56"/>
      <c r="N21" s="20"/>
      <c r="Q21"/>
      <c r="V21"/>
      <c r="Y21"/>
      <c r="AD21"/>
      <c r="AG21"/>
    </row>
    <row r="22" spans="2:33" ht="14.5" x14ac:dyDescent="0.35">
      <c r="B22" s="62" t="s">
        <v>676</v>
      </c>
      <c r="C22" s="57">
        <v>20</v>
      </c>
      <c r="D22" s="105">
        <f>IF('G-ServicesFinanciers'!I6="Complet",1,0)</f>
        <v>0</v>
      </c>
      <c r="F22" s="20"/>
      <c r="G22" s="83"/>
      <c r="H22" t="s">
        <v>217</v>
      </c>
      <c r="I22" s="20"/>
      <c r="J22" s="87"/>
      <c r="M22" s="56"/>
      <c r="N22" s="20"/>
      <c r="Q22"/>
      <c r="V22"/>
      <c r="Y22"/>
      <c r="AD22"/>
      <c r="AG22"/>
    </row>
    <row r="23" spans="2:33" ht="14.5" x14ac:dyDescent="0.35">
      <c r="B23"/>
      <c r="C23"/>
      <c r="D23"/>
      <c r="F23" s="20"/>
      <c r="G23" s="20"/>
      <c r="I23" s="4"/>
      <c r="M23" s="56"/>
      <c r="N23" s="20"/>
      <c r="Q23"/>
      <c r="V23"/>
      <c r="Y23"/>
      <c r="AD23"/>
      <c r="AG23"/>
    </row>
    <row r="24" spans="2:33" ht="16.5" customHeight="1" x14ac:dyDescent="0.35">
      <c r="B24"/>
      <c r="C24"/>
      <c r="D24"/>
      <c r="F24" s="20"/>
      <c r="G24" s="20"/>
      <c r="I24" s="20"/>
      <c r="M24" s="56"/>
      <c r="N24" s="20"/>
      <c r="Q24"/>
      <c r="V24"/>
      <c r="Y24"/>
      <c r="AD24"/>
      <c r="AG24"/>
    </row>
    <row r="25" spans="2:33" ht="15" customHeight="1" x14ac:dyDescent="0.35">
      <c r="B25"/>
      <c r="C25"/>
      <c r="D25"/>
      <c r="F25" s="20"/>
      <c r="G25" s="20"/>
      <c r="I25" s="20"/>
      <c r="M25" s="56"/>
      <c r="N25" s="20"/>
      <c r="Q25"/>
      <c r="V25"/>
      <c r="Y25"/>
      <c r="AD25"/>
      <c r="AG25"/>
    </row>
    <row r="26" spans="2:33" ht="15" customHeight="1" x14ac:dyDescent="0.35">
      <c r="B26"/>
      <c r="C26"/>
      <c r="D26"/>
      <c r="F26" s="20"/>
      <c r="G26" s="20"/>
      <c r="I26" s="20"/>
      <c r="N26" s="20"/>
      <c r="Q26"/>
      <c r="V26"/>
      <c r="Y26"/>
      <c r="AD26"/>
      <c r="AG26"/>
    </row>
    <row r="27" spans="2:33" ht="15" customHeight="1" x14ac:dyDescent="0.35">
      <c r="B27"/>
      <c r="C27"/>
      <c r="D27"/>
      <c r="F27" s="20"/>
      <c r="G27" s="20"/>
      <c r="I27" s="20"/>
      <c r="N27" s="20"/>
      <c r="Q27"/>
      <c r="V27"/>
      <c r="Y27"/>
      <c r="AD27"/>
      <c r="AG27"/>
    </row>
    <row r="28" spans="2:33" ht="15" hidden="1" customHeight="1" x14ac:dyDescent="0.35">
      <c r="B28"/>
      <c r="C28"/>
      <c r="D28"/>
      <c r="E28" s="20"/>
      <c r="F28" s="20">
        <f>Identification!G14</f>
        <v>2024</v>
      </c>
      <c r="G28">
        <f>F28+1</f>
        <v>2025</v>
      </c>
      <c r="H28">
        <f t="shared" ref="H28:J28" si="0">G28+1</f>
        <v>2026</v>
      </c>
      <c r="I28">
        <f t="shared" si="0"/>
        <v>2027</v>
      </c>
      <c r="J28">
        <f t="shared" si="0"/>
        <v>2028</v>
      </c>
      <c r="N28" s="20"/>
      <c r="Q28"/>
      <c r="V28"/>
      <c r="Y28"/>
      <c r="AD28"/>
      <c r="AG28"/>
    </row>
    <row r="29" spans="2:33" ht="15" hidden="1" customHeight="1" x14ac:dyDescent="0.35">
      <c r="B29"/>
      <c r="C29"/>
      <c r="D29"/>
      <c r="E29" s="90" t="s">
        <v>218</v>
      </c>
      <c r="F29" s="91">
        <f>SUMIF(Emplois[Categorie de poste],"Direction",Emplois[Nbre Ivoiriens])</f>
        <v>0</v>
      </c>
      <c r="G29" s="91">
        <f>SUMIF(Emplois[Categorie de poste],"Direction",Emplois[Nbre Ivoiriens2])</f>
        <v>0</v>
      </c>
      <c r="H29" s="91">
        <f>SUMIF(Emplois[Categorie de poste],"Direction",Emplois[Nbre Ivoiriens3])</f>
        <v>0</v>
      </c>
      <c r="I29" s="91">
        <f>SUMIF(Emplois[Categorie de poste],"Direction",Emplois[Nbre Ivoiriens4])</f>
        <v>0</v>
      </c>
      <c r="J29" s="91">
        <f>SUMIF(Emplois[Categorie de poste],"Direction",Emplois[Nbre Ivoiriens5])</f>
        <v>0</v>
      </c>
      <c r="L29" s="23"/>
      <c r="M29" s="19"/>
      <c r="N29" s="20"/>
      <c r="Q29"/>
      <c r="V29"/>
      <c r="Y29"/>
      <c r="AD29"/>
      <c r="AG29"/>
    </row>
    <row r="30" spans="2:33" ht="15" hidden="1" customHeight="1" x14ac:dyDescent="0.35">
      <c r="B30"/>
      <c r="C30"/>
      <c r="D30"/>
      <c r="E30" s="90" t="s">
        <v>219</v>
      </c>
      <c r="F30" s="91">
        <f>SUMIF(Emplois[Categorie de poste],"Direction",Emplois[Nbr Non Ivoiriens])</f>
        <v>0</v>
      </c>
      <c r="G30" s="91">
        <f>SUMIF(Emplois[Categorie de poste],"Direction",Emplois[Nbr Non Ivoiriens2])</f>
        <v>0</v>
      </c>
      <c r="H30" s="91">
        <f>SUMIF(Emplois[Categorie de poste],"Direction",Emplois[Nbr Non Ivoiriens3])</f>
        <v>0</v>
      </c>
      <c r="I30" s="91">
        <f>SUMIF(Emplois[Categorie de poste],"Direction",Emplois[Nbr Non Ivoiriens4])</f>
        <v>0</v>
      </c>
      <c r="J30" s="91">
        <f>SUMIF(Emplois[Categorie de poste],"Direction",Emplois[Nbr Non Ivoiriens5])</f>
        <v>0</v>
      </c>
      <c r="L30" s="60"/>
      <c r="M30" s="55"/>
      <c r="N30" s="20"/>
      <c r="Q30"/>
      <c r="V30"/>
      <c r="Y30"/>
      <c r="AD30"/>
      <c r="AG30"/>
    </row>
    <row r="31" spans="2:33" ht="15" hidden="1" customHeight="1" x14ac:dyDescent="0.35">
      <c r="B31"/>
      <c r="C31"/>
      <c r="D31"/>
      <c r="E31" s="90" t="s">
        <v>220</v>
      </c>
      <c r="F31" s="91">
        <f>SUM(F29:F30)</f>
        <v>0</v>
      </c>
      <c r="G31" s="91">
        <f>SUM(G29:G30)</f>
        <v>0</v>
      </c>
      <c r="H31" s="91">
        <f t="shared" ref="H31:J31" si="1">SUM(H29:H30)</f>
        <v>0</v>
      </c>
      <c r="I31" s="91">
        <f t="shared" si="1"/>
        <v>0</v>
      </c>
      <c r="J31" s="91">
        <f t="shared" si="1"/>
        <v>0</v>
      </c>
      <c r="N31" s="20"/>
      <c r="Q31"/>
      <c r="V31"/>
      <c r="Y31"/>
      <c r="AD31"/>
      <c r="AG31"/>
    </row>
    <row r="32" spans="2:33" ht="15" hidden="1" customHeight="1" x14ac:dyDescent="0.35">
      <c r="B32"/>
      <c r="C32"/>
      <c r="D32"/>
      <c r="E32" s="90" t="s">
        <v>221</v>
      </c>
      <c r="F32" s="92" t="str">
        <f>IF(ISERROR(F29/F31),"",F29/F31)</f>
        <v/>
      </c>
      <c r="G32" s="92" t="str">
        <f t="shared" ref="G32:J32" si="2">IF(ISERROR(G29/G31),"",G29/G31)</f>
        <v/>
      </c>
      <c r="H32" s="92" t="str">
        <f t="shared" si="2"/>
        <v/>
      </c>
      <c r="I32" s="92" t="str">
        <f t="shared" si="2"/>
        <v/>
      </c>
      <c r="J32" s="92" t="str">
        <f t="shared" si="2"/>
        <v/>
      </c>
      <c r="N32" s="20"/>
      <c r="Q32"/>
      <c r="V32"/>
      <c r="Y32"/>
      <c r="AD32"/>
      <c r="AG32"/>
    </row>
    <row r="33" spans="2:33" ht="15" hidden="1" customHeight="1" x14ac:dyDescent="0.35">
      <c r="B33"/>
      <c r="C33"/>
      <c r="D33"/>
      <c r="E33" s="90"/>
      <c r="F33" s="91"/>
      <c r="G33" s="91"/>
      <c r="H33" s="91"/>
      <c r="I33" s="91"/>
      <c r="J33" s="91"/>
      <c r="N33" s="20"/>
      <c r="Q33"/>
      <c r="V33"/>
      <c r="Y33"/>
      <c r="AD33"/>
      <c r="AG33"/>
    </row>
    <row r="34" spans="2:33" ht="15" hidden="1" customHeight="1" x14ac:dyDescent="0.35">
      <c r="B34"/>
      <c r="C34"/>
      <c r="D34"/>
      <c r="E34" s="90" t="s">
        <v>222</v>
      </c>
      <c r="F34" s="91">
        <f>SUMIF(Emplois[Categorie de poste],"Supervision",Emplois[Nbre Ivoiriens])</f>
        <v>0</v>
      </c>
      <c r="G34" s="91">
        <f>SUMIF(Emplois[Categorie de poste],"Supervision",Emplois[Nbre Ivoiriens2])</f>
        <v>0</v>
      </c>
      <c r="H34" s="91">
        <f>SUMIF(Emplois[Categorie de poste],"Supervision",Emplois[Nbre Ivoiriens3])</f>
        <v>0</v>
      </c>
      <c r="I34" s="91">
        <f>SUMIF(Emplois[Categorie de poste],"Supervision",Emplois[Nbre Ivoiriens4])</f>
        <v>0</v>
      </c>
      <c r="J34" s="91">
        <f>SUMIF(Emplois[Categorie de poste],"Direction",Emplois[Nbre Ivoiriens3])</f>
        <v>0</v>
      </c>
      <c r="N34" s="20"/>
      <c r="Q34"/>
      <c r="V34"/>
      <c r="Y34"/>
      <c r="AD34"/>
      <c r="AG34"/>
    </row>
    <row r="35" spans="2:33" ht="15" hidden="1" customHeight="1" x14ac:dyDescent="0.35">
      <c r="B35"/>
      <c r="C35"/>
      <c r="D35"/>
      <c r="E35" s="90" t="s">
        <v>223</v>
      </c>
      <c r="F35" s="91">
        <f>SUMIF(Emplois[Categorie de poste],"Supervision",Emplois[Nbr Non Ivoiriens])</f>
        <v>0</v>
      </c>
      <c r="G35" s="91">
        <f>SUMIF(Emplois[Categorie de poste],"Supervision",Emplois[Nbr Non Ivoiriens2])</f>
        <v>0</v>
      </c>
      <c r="H35" s="91">
        <f>SUMIF(Emplois[Categorie de poste],"Supervision",Emplois[Nbr Non Ivoiriens3])</f>
        <v>0</v>
      </c>
      <c r="I35" s="91">
        <f>SUMIF(Emplois[Categorie de poste],"Supervision",Emplois[Nbr Non Ivoiriens4])</f>
        <v>0</v>
      </c>
      <c r="J35" s="91">
        <f>SUMIF(Emplois[Categorie de poste],"Direction",Emplois[Nbre Ivoiriens3])</f>
        <v>0</v>
      </c>
      <c r="N35" s="20"/>
      <c r="Q35"/>
      <c r="V35"/>
      <c r="Y35"/>
      <c r="AD35"/>
      <c r="AG35"/>
    </row>
    <row r="36" spans="2:33" ht="15" hidden="1" customHeight="1" x14ac:dyDescent="0.35">
      <c r="B36"/>
      <c r="C36"/>
      <c r="D36"/>
      <c r="E36" s="90" t="s">
        <v>224</v>
      </c>
      <c r="F36" s="90">
        <f>SUM(F34:F35)</f>
        <v>0</v>
      </c>
      <c r="G36" s="90">
        <f>SUM(G34:G35)</f>
        <v>0</v>
      </c>
      <c r="H36" s="90">
        <f t="shared" ref="H36:J36" si="3">SUM(H34:H35)</f>
        <v>0</v>
      </c>
      <c r="I36" s="90">
        <f t="shared" si="3"/>
        <v>0</v>
      </c>
      <c r="J36" s="90">
        <f t="shared" si="3"/>
        <v>0</v>
      </c>
      <c r="N36" s="20"/>
      <c r="Q36"/>
      <c r="V36"/>
      <c r="Y36"/>
      <c r="AD36"/>
      <c r="AG36"/>
    </row>
    <row r="37" spans="2:33" ht="15" hidden="1" customHeight="1" x14ac:dyDescent="0.35">
      <c r="B37"/>
      <c r="C37"/>
      <c r="D37"/>
      <c r="E37" s="90" t="s">
        <v>225</v>
      </c>
      <c r="F37" s="92" t="str">
        <f>IF(ISERROR(F34/F36),"",F34/F36)</f>
        <v/>
      </c>
      <c r="G37" s="92" t="str">
        <f t="shared" ref="G37:J37" si="4">IF(ISERROR(G34/G36),"",G34/G36)</f>
        <v/>
      </c>
      <c r="H37" s="92" t="str">
        <f t="shared" si="4"/>
        <v/>
      </c>
      <c r="I37" s="92" t="str">
        <f t="shared" si="4"/>
        <v/>
      </c>
      <c r="J37" s="92" t="str">
        <f t="shared" si="4"/>
        <v/>
      </c>
      <c r="N37" s="20"/>
      <c r="Q37"/>
      <c r="V37"/>
      <c r="Y37"/>
      <c r="AD37"/>
      <c r="AG37"/>
    </row>
    <row r="38" spans="2:33" ht="15" hidden="1" customHeight="1" x14ac:dyDescent="0.35">
      <c r="B38"/>
      <c r="C38"/>
      <c r="D38"/>
      <c r="E38" s="90"/>
      <c r="F38" s="92"/>
      <c r="G38" s="92"/>
      <c r="H38" s="92"/>
      <c r="I38" s="92"/>
      <c r="J38" s="92"/>
      <c r="N38" s="20"/>
      <c r="Q38"/>
      <c r="V38"/>
      <c r="Y38"/>
      <c r="AD38"/>
      <c r="AG38"/>
    </row>
    <row r="39" spans="2:33" ht="15" hidden="1" customHeight="1" x14ac:dyDescent="0.35">
      <c r="B39"/>
      <c r="C39"/>
      <c r="D39"/>
      <c r="E39" s="90" t="s">
        <v>697</v>
      </c>
      <c r="F39" s="92" t="str">
        <f>IF(ISERROR((F29+F34)/(F31+F36)),"",(F29+F34)/(F31+F36))</f>
        <v/>
      </c>
      <c r="G39" s="92" t="str">
        <f t="shared" ref="G39:J39" si="5">IF(ISERROR((G29+G34)/(G31+G36)),"",(G29+G34)/(G31+G36))</f>
        <v/>
      </c>
      <c r="H39" s="92" t="str">
        <f t="shared" si="5"/>
        <v/>
      </c>
      <c r="I39" s="92" t="str">
        <f t="shared" si="5"/>
        <v/>
      </c>
      <c r="J39" s="92" t="str">
        <f t="shared" si="5"/>
        <v/>
      </c>
      <c r="N39" s="20"/>
      <c r="Q39"/>
      <c r="V39"/>
      <c r="Y39"/>
      <c r="AD39"/>
      <c r="AG39"/>
    </row>
    <row r="40" spans="2:33" ht="15" hidden="1" customHeight="1" x14ac:dyDescent="0.35">
      <c r="B40"/>
      <c r="C40"/>
      <c r="D40"/>
      <c r="E40" s="90"/>
      <c r="F40" s="90"/>
      <c r="G40" s="91"/>
      <c r="H40" s="91"/>
      <c r="I40" s="91"/>
      <c r="J40" s="91"/>
      <c r="N40" s="20"/>
      <c r="Q40"/>
      <c r="V40"/>
      <c r="Y40"/>
      <c r="AD40"/>
      <c r="AG40"/>
    </row>
    <row r="41" spans="2:33" s="13" customFormat="1" ht="15" hidden="1" customHeight="1" x14ac:dyDescent="0.35">
      <c r="B41"/>
      <c r="C41"/>
      <c r="D41"/>
      <c r="E41" s="90" t="s">
        <v>226</v>
      </c>
      <c r="F41" s="90">
        <f>SUMIF(Emplois[Categorie de poste],"Execution",Emplois[Nbre Ivoiriens])</f>
        <v>0</v>
      </c>
      <c r="G41" s="93">
        <f>SUMIF(Emplois[Categorie de poste],"Execution",Emplois[Nbre Ivoiriens2])</f>
        <v>0</v>
      </c>
      <c r="H41" s="91">
        <f>SUMIF(Emplois[Categorie de poste],"Execution",Emplois[Nbre Ivoiriens3])</f>
        <v>0</v>
      </c>
      <c r="I41" s="91">
        <f>SUMIF(Emplois[Categorie de poste],"Execution",Emplois[Nbre Ivoiriens4])</f>
        <v>0</v>
      </c>
      <c r="J41" s="91">
        <f>SUMIF(Emplois[Categorie de poste],"Execution",Emplois[Nbre Ivoiriens5])</f>
        <v>0</v>
      </c>
      <c r="L41"/>
      <c r="M41"/>
      <c r="N41" s="20"/>
      <c r="O41"/>
      <c r="P41"/>
      <c r="Q41"/>
      <c r="R41"/>
      <c r="S41"/>
      <c r="T41"/>
      <c r="U41"/>
      <c r="V41"/>
      <c r="W41"/>
      <c r="X41"/>
      <c r="Y41"/>
      <c r="Z41"/>
      <c r="AA41"/>
      <c r="AB41"/>
      <c r="AC41"/>
      <c r="AD41"/>
      <c r="AE41"/>
      <c r="AF41"/>
      <c r="AG41"/>
    </row>
    <row r="42" spans="2:33" ht="15" hidden="1" customHeight="1" x14ac:dyDescent="0.35">
      <c r="B42"/>
      <c r="C42"/>
      <c r="D42"/>
      <c r="E42" s="90" t="s">
        <v>227</v>
      </c>
      <c r="F42" s="90">
        <f>SUMIF(Emplois[Categorie de poste],"Execution",Emplois[Nbr Non Ivoiriens])</f>
        <v>0</v>
      </c>
      <c r="G42" s="93">
        <f>SUMIF(Emplois[Categorie de poste],"Execution",Emplois[Nbr Non Ivoiriens2])</f>
        <v>0</v>
      </c>
      <c r="H42" s="91">
        <f>SUMIF(Emplois[Categorie de poste],"Execution",Emplois[Nbr Non Ivoiriens3])</f>
        <v>0</v>
      </c>
      <c r="I42" s="91">
        <f>SUMIF(Emplois[Categorie de poste],"Execution",Emplois[Nbr Non Ivoiriens4])</f>
        <v>0</v>
      </c>
      <c r="J42" s="91">
        <f>SUMIF(Emplois[Categorie de poste],"Execution",Emplois[Nbr Non Ivoiriens5])</f>
        <v>0</v>
      </c>
      <c r="N42" s="20"/>
      <c r="Q42"/>
      <c r="V42"/>
      <c r="Y42"/>
      <c r="AD42"/>
      <c r="AG42"/>
    </row>
    <row r="43" spans="2:33" ht="15" hidden="1" customHeight="1" x14ac:dyDescent="0.35">
      <c r="B43"/>
      <c r="C43"/>
      <c r="D43"/>
      <c r="E43" s="90" t="s">
        <v>228</v>
      </c>
      <c r="F43" s="90">
        <f>SUM(F41:F42)</f>
        <v>0</v>
      </c>
      <c r="G43" s="90">
        <f>SUM(G41:G42)</f>
        <v>0</v>
      </c>
      <c r="H43" s="90">
        <f t="shared" ref="H43:J43" si="6">SUM(H41:H42)</f>
        <v>0</v>
      </c>
      <c r="I43" s="90">
        <f t="shared" si="6"/>
        <v>0</v>
      </c>
      <c r="J43" s="90">
        <f t="shared" si="6"/>
        <v>0</v>
      </c>
      <c r="N43" s="20"/>
      <c r="Q43"/>
      <c r="V43"/>
      <c r="Y43"/>
      <c r="AD43"/>
      <c r="AG43"/>
    </row>
    <row r="44" spans="2:33" ht="15" hidden="1" customHeight="1" x14ac:dyDescent="0.35">
      <c r="B44"/>
      <c r="C44"/>
      <c r="D44"/>
      <c r="E44" s="90" t="s">
        <v>229</v>
      </c>
      <c r="F44" s="92" t="str">
        <f t="shared" ref="F44:J44" si="7">IF(ISERROR(F41/F43),"",F41/F43)</f>
        <v/>
      </c>
      <c r="G44" s="92" t="str">
        <f t="shared" si="7"/>
        <v/>
      </c>
      <c r="H44" s="92" t="str">
        <f t="shared" si="7"/>
        <v/>
      </c>
      <c r="I44" s="92" t="str">
        <f t="shared" si="7"/>
        <v/>
      </c>
      <c r="J44" s="92" t="str">
        <f t="shared" si="7"/>
        <v/>
      </c>
      <c r="N44" s="20"/>
      <c r="Q44"/>
      <c r="V44"/>
      <c r="Y44"/>
      <c r="AD44"/>
      <c r="AG44"/>
    </row>
    <row r="45" spans="2:33" ht="15" hidden="1" customHeight="1" x14ac:dyDescent="0.35">
      <c r="B45"/>
      <c r="C45"/>
      <c r="D45"/>
      <c r="E45" s="90"/>
      <c r="F45" s="90"/>
      <c r="G45" s="91"/>
      <c r="H45" s="91"/>
      <c r="I45" s="91"/>
      <c r="J45" s="91"/>
      <c r="N45" s="20"/>
      <c r="Q45"/>
      <c r="V45"/>
      <c r="Y45"/>
      <c r="AD45"/>
      <c r="AG45"/>
    </row>
    <row r="46" spans="2:33" ht="15" hidden="1" customHeight="1" x14ac:dyDescent="0.35">
      <c r="B46"/>
      <c r="C46"/>
      <c r="D46"/>
      <c r="E46" s="90" t="s">
        <v>230</v>
      </c>
      <c r="F46" s="90">
        <f>I8+F29</f>
        <v>0</v>
      </c>
      <c r="G46" s="91">
        <f>G29+I11</f>
        <v>0</v>
      </c>
      <c r="H46" s="91">
        <f>+H29+I14</f>
        <v>0</v>
      </c>
      <c r="I46" s="91">
        <f>+I29+I17</f>
        <v>0</v>
      </c>
      <c r="J46" s="91">
        <f>+J29+I20</f>
        <v>0</v>
      </c>
      <c r="N46" s="20"/>
      <c r="Q46"/>
      <c r="V46"/>
      <c r="Y46"/>
      <c r="AD46"/>
      <c r="AG46"/>
    </row>
    <row r="47" spans="2:33" ht="15" hidden="1" customHeight="1" x14ac:dyDescent="0.35">
      <c r="B47"/>
      <c r="C47"/>
      <c r="D47"/>
      <c r="E47" s="90" t="s">
        <v>231</v>
      </c>
      <c r="F47" s="90">
        <f>J8+F30</f>
        <v>0</v>
      </c>
      <c r="G47" s="91">
        <f>+G30+J11</f>
        <v>0</v>
      </c>
      <c r="H47" s="91">
        <f>+H30+J14</f>
        <v>0</v>
      </c>
      <c r="I47" s="91">
        <f>+I30+J17</f>
        <v>0</v>
      </c>
      <c r="J47" s="91">
        <f>+J30+J20</f>
        <v>0</v>
      </c>
      <c r="N47" s="20"/>
      <c r="Q47"/>
      <c r="V47"/>
      <c r="Y47"/>
      <c r="AD47"/>
      <c r="AG47"/>
    </row>
    <row r="48" spans="2:33" ht="15" hidden="1" customHeight="1" x14ac:dyDescent="0.35">
      <c r="B48"/>
      <c r="C48"/>
      <c r="D48"/>
      <c r="E48" s="90" t="s">
        <v>232</v>
      </c>
      <c r="F48" s="90">
        <f>+SUM(F46:F47)</f>
        <v>0</v>
      </c>
      <c r="G48" s="90">
        <f>+SUM(G46:G47)</f>
        <v>0</v>
      </c>
      <c r="H48" s="90">
        <f t="shared" ref="H48:J48" si="8">+SUM(H46:H47)</f>
        <v>0</v>
      </c>
      <c r="I48" s="90">
        <f t="shared" si="8"/>
        <v>0</v>
      </c>
      <c r="J48" s="90">
        <f t="shared" si="8"/>
        <v>0</v>
      </c>
      <c r="N48" s="20"/>
      <c r="Q48"/>
      <c r="V48"/>
      <c r="Y48"/>
      <c r="AD48"/>
      <c r="AG48"/>
    </row>
    <row r="49" spans="2:34" ht="15" hidden="1" customHeight="1" x14ac:dyDescent="0.35">
      <c r="B49"/>
      <c r="C49"/>
      <c r="D49"/>
      <c r="E49" s="90" t="s">
        <v>233</v>
      </c>
      <c r="F49" s="92" t="str">
        <f t="shared" ref="F49:J49" si="9">IF(ISERROR(F46/F48),"",F46/F48)</f>
        <v/>
      </c>
      <c r="G49" s="92" t="str">
        <f t="shared" si="9"/>
        <v/>
      </c>
      <c r="H49" s="92" t="str">
        <f t="shared" si="9"/>
        <v/>
      </c>
      <c r="I49" s="92" t="str">
        <f t="shared" si="9"/>
        <v/>
      </c>
      <c r="J49" s="92" t="str">
        <f t="shared" si="9"/>
        <v/>
      </c>
      <c r="N49" s="20"/>
      <c r="Q49"/>
      <c r="V49"/>
      <c r="Y49"/>
      <c r="AD49"/>
      <c r="AG49"/>
    </row>
    <row r="50" spans="2:34" ht="15" hidden="1" customHeight="1" x14ac:dyDescent="0.35">
      <c r="B50"/>
      <c r="C50"/>
      <c r="D50"/>
      <c r="E50" s="90"/>
      <c r="F50" s="90"/>
      <c r="G50" s="91"/>
      <c r="H50" s="91"/>
      <c r="I50" s="91"/>
      <c r="J50" s="91"/>
      <c r="N50" s="20"/>
      <c r="Q50"/>
      <c r="V50"/>
      <c r="Y50"/>
      <c r="AD50"/>
      <c r="AG50"/>
    </row>
    <row r="51" spans="2:34" ht="15" hidden="1" customHeight="1" x14ac:dyDescent="0.35">
      <c r="B51"/>
      <c r="C51"/>
      <c r="D51"/>
      <c r="E51" s="90" t="s">
        <v>234</v>
      </c>
      <c r="F51" s="90">
        <f>I9+F34</f>
        <v>0</v>
      </c>
      <c r="G51" s="91">
        <f>+G34+I12</f>
        <v>0</v>
      </c>
      <c r="H51" s="91">
        <f>+H34+I15</f>
        <v>0</v>
      </c>
      <c r="I51" s="91">
        <f>+I34+I18</f>
        <v>0</v>
      </c>
      <c r="J51" s="91">
        <f>+J34+I21</f>
        <v>0</v>
      </c>
      <c r="N51" s="20"/>
      <c r="Q51"/>
      <c r="V51"/>
      <c r="Y51"/>
      <c r="AD51"/>
      <c r="AG51"/>
    </row>
    <row r="52" spans="2:34" ht="15" hidden="1" customHeight="1" x14ac:dyDescent="0.35">
      <c r="B52"/>
      <c r="C52"/>
      <c r="D52"/>
      <c r="E52" s="90" t="s">
        <v>235</v>
      </c>
      <c r="F52" s="90">
        <f>J9+F35</f>
        <v>0</v>
      </c>
      <c r="G52" s="91">
        <f>+G35+J12</f>
        <v>0</v>
      </c>
      <c r="H52" s="91">
        <f>+H35+J15</f>
        <v>0</v>
      </c>
      <c r="I52" s="91">
        <f>+I35+J18</f>
        <v>0</v>
      </c>
      <c r="J52" s="91">
        <f>+J35+J21</f>
        <v>0</v>
      </c>
      <c r="N52" s="20"/>
      <c r="Q52"/>
      <c r="V52"/>
      <c r="Y52"/>
      <c r="AD52"/>
      <c r="AG52"/>
    </row>
    <row r="53" spans="2:34" ht="15" hidden="1" customHeight="1" x14ac:dyDescent="0.35">
      <c r="B53"/>
      <c r="C53"/>
      <c r="D53"/>
      <c r="E53" s="90" t="s">
        <v>236</v>
      </c>
      <c r="F53" s="90">
        <f>+SUM(F51:F52)</f>
        <v>0</v>
      </c>
      <c r="G53" s="90">
        <f t="shared" ref="G53:J53" si="10">+SUM(G51:G52)</f>
        <v>0</v>
      </c>
      <c r="H53" s="90">
        <f t="shared" si="10"/>
        <v>0</v>
      </c>
      <c r="I53" s="90">
        <f t="shared" si="10"/>
        <v>0</v>
      </c>
      <c r="J53" s="90">
        <f t="shared" si="10"/>
        <v>0</v>
      </c>
      <c r="N53" s="20"/>
      <c r="Q53"/>
      <c r="V53"/>
      <c r="Y53"/>
      <c r="AD53"/>
      <c r="AG53"/>
    </row>
    <row r="54" spans="2:34" ht="15" hidden="1" customHeight="1" x14ac:dyDescent="0.35">
      <c r="B54"/>
      <c r="C54"/>
      <c r="D54"/>
      <c r="E54" s="90" t="s">
        <v>237</v>
      </c>
      <c r="F54" s="92" t="str">
        <f t="shared" ref="F54:J54" si="11">IF(ISERROR(F51/F53),"",F51/F53)</f>
        <v/>
      </c>
      <c r="G54" s="92" t="str">
        <f t="shared" si="11"/>
        <v/>
      </c>
      <c r="H54" s="92" t="str">
        <f t="shared" si="11"/>
        <v/>
      </c>
      <c r="I54" s="92" t="str">
        <f t="shared" si="11"/>
        <v/>
      </c>
      <c r="J54" s="92" t="str">
        <f t="shared" si="11"/>
        <v/>
      </c>
      <c r="N54" s="20"/>
      <c r="Q54"/>
      <c r="V54"/>
      <c r="Y54"/>
      <c r="AD54"/>
      <c r="AG54"/>
    </row>
    <row r="55" spans="2:34" ht="15" hidden="1" customHeight="1" x14ac:dyDescent="0.35">
      <c r="B55"/>
      <c r="C55"/>
      <c r="D55"/>
      <c r="E55" s="90"/>
      <c r="F55" s="92"/>
      <c r="G55" s="92"/>
      <c r="H55" s="92"/>
      <c r="I55" s="92"/>
      <c r="J55" s="92"/>
      <c r="N55" s="20"/>
      <c r="Q55"/>
      <c r="V55"/>
      <c r="Y55"/>
      <c r="AD55"/>
      <c r="AG55"/>
    </row>
    <row r="56" spans="2:34" ht="15" hidden="1" customHeight="1" x14ac:dyDescent="0.35">
      <c r="B56"/>
      <c r="C56"/>
      <c r="D56"/>
      <c r="E56" s="90" t="s">
        <v>698</v>
      </c>
      <c r="F56" s="92" t="str">
        <f>IF(ISERROR((F46+F51)/(F48+F53)),"",(F46+F51)/(F48+F53))</f>
        <v/>
      </c>
      <c r="G56" s="92" t="str">
        <f t="shared" ref="G56:J56" si="12">IF(ISERROR((G46+G51)/(G48+G53)),"",(G46+G51)/(G48+G53))</f>
        <v/>
      </c>
      <c r="H56" s="92" t="str">
        <f t="shared" si="12"/>
        <v/>
      </c>
      <c r="I56" s="92" t="str">
        <f t="shared" si="12"/>
        <v/>
      </c>
      <c r="J56" s="92" t="str">
        <f t="shared" si="12"/>
        <v/>
      </c>
      <c r="N56" s="20"/>
      <c r="Q56"/>
      <c r="V56"/>
      <c r="Y56"/>
      <c r="AD56"/>
      <c r="AG56"/>
    </row>
    <row r="57" spans="2:34" ht="15" hidden="1" customHeight="1" x14ac:dyDescent="0.35">
      <c r="B57"/>
      <c r="C57"/>
      <c r="D57"/>
      <c r="E57" s="90"/>
      <c r="F57" s="90"/>
      <c r="G57" s="91"/>
      <c r="H57" s="91"/>
      <c r="I57" s="91"/>
      <c r="J57" s="91"/>
      <c r="N57" s="20"/>
      <c r="Q57"/>
      <c r="V57"/>
      <c r="Y57"/>
      <c r="AD57"/>
      <c r="AG57"/>
    </row>
    <row r="58" spans="2:34" ht="15" hidden="1" customHeight="1" x14ac:dyDescent="0.35">
      <c r="B58"/>
      <c r="C58"/>
      <c r="D58"/>
      <c r="E58" s="90" t="s">
        <v>238</v>
      </c>
      <c r="F58" s="90">
        <f>I10+F41</f>
        <v>0</v>
      </c>
      <c r="G58" s="91">
        <f>+G41+I13</f>
        <v>0</v>
      </c>
      <c r="H58" s="91">
        <f>+H41+I16</f>
        <v>0</v>
      </c>
      <c r="I58" s="91">
        <f>+I41+I19</f>
        <v>0</v>
      </c>
      <c r="J58" s="91">
        <f>+J41+I22</f>
        <v>0</v>
      </c>
      <c r="N58" s="20"/>
      <c r="Q58"/>
      <c r="V58"/>
      <c r="Y58"/>
      <c r="AD58"/>
      <c r="AG58"/>
    </row>
    <row r="59" spans="2:34" ht="15" hidden="1" customHeight="1" x14ac:dyDescent="0.35">
      <c r="B59"/>
      <c r="C59"/>
      <c r="D59"/>
      <c r="E59" s="90" t="s">
        <v>239</v>
      </c>
      <c r="F59" s="90">
        <f>J10+F42</f>
        <v>0</v>
      </c>
      <c r="G59" s="91">
        <f>+G42+J13</f>
        <v>0</v>
      </c>
      <c r="H59" s="91">
        <f>+H42+J16</f>
        <v>0</v>
      </c>
      <c r="I59" s="91">
        <f>+I42+J19</f>
        <v>0</v>
      </c>
      <c r="J59" s="91">
        <f>+J42+J22</f>
        <v>0</v>
      </c>
      <c r="N59" s="20"/>
      <c r="Q59"/>
      <c r="V59"/>
      <c r="Y59"/>
      <c r="AD59"/>
      <c r="AG59"/>
    </row>
    <row r="60" spans="2:34" ht="15" hidden="1" customHeight="1" x14ac:dyDescent="0.35">
      <c r="B60"/>
      <c r="C60"/>
      <c r="D60"/>
      <c r="E60" s="90" t="s">
        <v>240</v>
      </c>
      <c r="F60" s="90">
        <f>+SUM(F58:F59)</f>
        <v>0</v>
      </c>
      <c r="G60" s="90">
        <f t="shared" ref="G60:J60" si="13">+SUM(G58:G59)</f>
        <v>0</v>
      </c>
      <c r="H60" s="90">
        <f t="shared" si="13"/>
        <v>0</v>
      </c>
      <c r="I60" s="90">
        <f t="shared" si="13"/>
        <v>0</v>
      </c>
      <c r="J60" s="90">
        <f t="shared" si="13"/>
        <v>0</v>
      </c>
      <c r="N60" s="20"/>
      <c r="Q60"/>
      <c r="V60"/>
      <c r="Y60"/>
      <c r="AD60"/>
      <c r="AG60"/>
    </row>
    <row r="61" spans="2:34" ht="15" hidden="1" customHeight="1" x14ac:dyDescent="0.35">
      <c r="B61"/>
      <c r="C61"/>
      <c r="D61"/>
      <c r="E61" s="90" t="s">
        <v>241</v>
      </c>
      <c r="F61" s="92" t="str">
        <f t="shared" ref="F61:J61" si="14">IF(ISERROR(F58/F60),"",F58/F60)</f>
        <v/>
      </c>
      <c r="G61" s="92" t="str">
        <f t="shared" si="14"/>
        <v/>
      </c>
      <c r="H61" s="92" t="str">
        <f t="shared" si="14"/>
        <v/>
      </c>
      <c r="I61" s="92" t="str">
        <f t="shared" si="14"/>
        <v/>
      </c>
      <c r="J61" s="92" t="str">
        <f t="shared" si="14"/>
        <v/>
      </c>
      <c r="N61" s="20"/>
      <c r="Q61"/>
      <c r="V61"/>
      <c r="Y61"/>
      <c r="AD61"/>
      <c r="AG61"/>
    </row>
    <row r="62" spans="2:34" ht="15" customHeight="1" thickBot="1" x14ac:dyDescent="0.4">
      <c r="B62"/>
      <c r="C62"/>
      <c r="D62"/>
      <c r="F62" s="21"/>
      <c r="G62" s="22"/>
      <c r="N62" s="20"/>
      <c r="Q62"/>
      <c r="V62"/>
      <c r="Y62"/>
      <c r="AD62"/>
      <c r="AG62"/>
    </row>
    <row r="63" spans="2:34" ht="14.5" customHeight="1" x14ac:dyDescent="0.35">
      <c r="B63"/>
      <c r="C63"/>
      <c r="D63"/>
      <c r="E63" s="25" t="s">
        <v>242</v>
      </c>
      <c r="N63" s="320">
        <f>F28</f>
        <v>2024</v>
      </c>
      <c r="O63" s="321"/>
      <c r="P63" s="321"/>
      <c r="Q63" s="322"/>
      <c r="R63" s="323">
        <f>+N63+1</f>
        <v>2025</v>
      </c>
      <c r="S63" s="324"/>
      <c r="T63" s="324"/>
      <c r="U63" s="325"/>
      <c r="V63" s="320">
        <f>+R63+1</f>
        <v>2026</v>
      </c>
      <c r="W63" s="321"/>
      <c r="X63" s="321"/>
      <c r="Y63" s="322"/>
      <c r="Z63" s="323">
        <f>+V63+1</f>
        <v>2027</v>
      </c>
      <c r="AA63" s="324"/>
      <c r="AB63" s="324"/>
      <c r="AC63" s="325"/>
      <c r="AD63" s="320">
        <f>+Z63+1</f>
        <v>2028</v>
      </c>
      <c r="AE63" s="321"/>
      <c r="AF63" s="321"/>
      <c r="AG63" s="322"/>
      <c r="AH63" s="89"/>
    </row>
    <row r="64" spans="2:34" s="19" customFormat="1" ht="39" x14ac:dyDescent="0.35">
      <c r="B64"/>
      <c r="C64"/>
      <c r="D64" s="19" t="s">
        <v>678</v>
      </c>
      <c r="E64" s="69" t="s">
        <v>24</v>
      </c>
      <c r="F64" s="69" t="s">
        <v>26</v>
      </c>
      <c r="G64" s="69" t="s">
        <v>244</v>
      </c>
      <c r="H64" s="69" t="s">
        <v>245</v>
      </c>
      <c r="I64" s="69" t="s">
        <v>246</v>
      </c>
      <c r="J64" s="70" t="s">
        <v>247</v>
      </c>
      <c r="K64" s="69" t="s">
        <v>248</v>
      </c>
      <c r="L64" s="69" t="s">
        <v>249</v>
      </c>
      <c r="M64" s="69" t="s">
        <v>250</v>
      </c>
      <c r="N64" s="203" t="s">
        <v>251</v>
      </c>
      <c r="O64" s="70" t="s">
        <v>252</v>
      </c>
      <c r="P64" s="70" t="s">
        <v>253</v>
      </c>
      <c r="Q64" s="95" t="s">
        <v>254</v>
      </c>
      <c r="R64" s="70" t="s">
        <v>255</v>
      </c>
      <c r="S64" s="70" t="s">
        <v>256</v>
      </c>
      <c r="T64" s="70" t="s">
        <v>257</v>
      </c>
      <c r="U64" s="70" t="s">
        <v>258</v>
      </c>
      <c r="V64" s="94" t="s">
        <v>259</v>
      </c>
      <c r="W64" s="70" t="s">
        <v>260</v>
      </c>
      <c r="X64" s="70" t="s">
        <v>261</v>
      </c>
      <c r="Y64" s="95" t="s">
        <v>262</v>
      </c>
      <c r="Z64" s="70" t="s">
        <v>263</v>
      </c>
      <c r="AA64" s="70" t="s">
        <v>264</v>
      </c>
      <c r="AB64" s="70" t="s">
        <v>265</v>
      </c>
      <c r="AC64" s="70" t="s">
        <v>266</v>
      </c>
      <c r="AD64" s="94" t="s">
        <v>267</v>
      </c>
      <c r="AE64" s="70" t="s">
        <v>268</v>
      </c>
      <c r="AF64" s="70" t="s">
        <v>269</v>
      </c>
      <c r="AG64" s="204" t="s">
        <v>270</v>
      </c>
      <c r="AH64" s="69" t="s">
        <v>271</v>
      </c>
    </row>
    <row r="65" spans="2:34" ht="14.5" x14ac:dyDescent="0.35">
      <c r="B65"/>
      <c r="C65"/>
      <c r="D65" s="313" t="str">
        <f>IF(Emplois[[#This Row],[Poste/Titre]]="","",ROW(A1))</f>
        <v/>
      </c>
      <c r="E65" s="27"/>
      <c r="F65" s="27"/>
      <c r="G65" s="27"/>
      <c r="H65" s="27"/>
      <c r="I65" s="27"/>
      <c r="J65" s="88"/>
      <c r="K65" s="27"/>
      <c r="L65" s="65"/>
      <c r="M65" s="27"/>
      <c r="N65" s="309"/>
      <c r="O65" s="79"/>
      <c r="P65" s="314">
        <f>+Emplois[[#This Row],[Nbre Ivoiriens]]+Emplois[[#This Row],[Nbr Non Ivoiriens]]</f>
        <v>0</v>
      </c>
      <c r="Q65" s="310"/>
      <c r="R65" s="79"/>
      <c r="S65" s="79"/>
      <c r="T65" s="314">
        <f>+Emplois[[#This Row],[Nbre Ivoiriens2]]+Emplois[[#This Row],[Nbr Non Ivoiriens2]]</f>
        <v>0</v>
      </c>
      <c r="U65" s="79"/>
      <c r="V65" s="311"/>
      <c r="W65" s="79"/>
      <c r="X65" s="314">
        <f>+Emplois[[#This Row],[Nbre Ivoiriens3]]+Emplois[[#This Row],[Nbr Non Ivoiriens3]]</f>
        <v>0</v>
      </c>
      <c r="Y65" s="310"/>
      <c r="Z65" s="79"/>
      <c r="AA65" s="79"/>
      <c r="AB65" s="314">
        <f>+Emplois[[#This Row],[Nbre Ivoiriens4]]+Emplois[[#This Row],[Nbr Non Ivoiriens4]]</f>
        <v>0</v>
      </c>
      <c r="AC65" s="79"/>
      <c r="AD65" s="311"/>
      <c r="AE65" s="79"/>
      <c r="AF65" s="314">
        <f>+Emplois[[#This Row],[Nbre Ivoiriens5]]+Emplois[[#This Row],[Nbr Non Ivoiriens5]]</f>
        <v>0</v>
      </c>
      <c r="AG65" s="312"/>
      <c r="AH65" s="79"/>
    </row>
    <row r="66" spans="2:34" ht="14.5" x14ac:dyDescent="0.35">
      <c r="B66"/>
      <c r="C66"/>
      <c r="D66" s="313" t="str">
        <f>IF(Emplois[[#This Row],[Poste/Titre]]="","",ROW(A2))</f>
        <v/>
      </c>
      <c r="E66" s="27"/>
      <c r="F66" s="27"/>
      <c r="G66" s="27"/>
      <c r="H66" s="27"/>
      <c r="I66" s="27"/>
      <c r="J66" s="88"/>
      <c r="K66" s="27"/>
      <c r="L66" s="65"/>
      <c r="M66" s="27"/>
      <c r="N66" s="309"/>
      <c r="O66" s="79"/>
      <c r="P66" s="314">
        <f>+Emplois[[#This Row],[Nbre Ivoiriens]]+Emplois[[#This Row],[Nbr Non Ivoiriens]]</f>
        <v>0</v>
      </c>
      <c r="Q66" s="310"/>
      <c r="R66" s="79"/>
      <c r="S66" s="79"/>
      <c r="T66" s="314">
        <f>+Emplois[[#This Row],[Nbre Ivoiriens2]]+Emplois[[#This Row],[Nbr Non Ivoiriens2]]</f>
        <v>0</v>
      </c>
      <c r="U66" s="79"/>
      <c r="V66" s="311"/>
      <c r="W66" s="79"/>
      <c r="X66" s="314">
        <f>+Emplois[[#This Row],[Nbre Ivoiriens3]]+Emplois[[#This Row],[Nbr Non Ivoiriens3]]</f>
        <v>0</v>
      </c>
      <c r="Y66" s="310"/>
      <c r="Z66" s="79"/>
      <c r="AA66" s="79"/>
      <c r="AB66" s="314">
        <f>+Emplois[[#This Row],[Nbre Ivoiriens4]]+Emplois[[#This Row],[Nbr Non Ivoiriens4]]</f>
        <v>0</v>
      </c>
      <c r="AC66" s="79"/>
      <c r="AD66" s="311"/>
      <c r="AE66" s="79"/>
      <c r="AF66" s="314">
        <f>+Emplois[[#This Row],[Nbre Ivoiriens5]]+Emplois[[#This Row],[Nbr Non Ivoiriens5]]</f>
        <v>0</v>
      </c>
      <c r="AG66" s="312"/>
      <c r="AH66" s="79"/>
    </row>
    <row r="67" spans="2:34" ht="15" customHeight="1" x14ac:dyDescent="0.35">
      <c r="B67"/>
      <c r="C67"/>
      <c r="D67" s="313" t="str">
        <f>IF(Emplois[[#This Row],[Poste/Titre]]="","",ROW(A3))</f>
        <v/>
      </c>
      <c r="E67" s="27"/>
      <c r="F67" s="27"/>
      <c r="G67" s="27"/>
      <c r="H67" s="27"/>
      <c r="I67" s="27"/>
      <c r="J67" s="88"/>
      <c r="K67" s="27"/>
      <c r="L67" s="65"/>
      <c r="M67" s="27"/>
      <c r="N67" s="309"/>
      <c r="O67" s="79"/>
      <c r="P67" s="314">
        <f>+Emplois[[#This Row],[Nbre Ivoiriens]]+Emplois[[#This Row],[Nbr Non Ivoiriens]]</f>
        <v>0</v>
      </c>
      <c r="Q67" s="310"/>
      <c r="R67" s="79"/>
      <c r="S67" s="79"/>
      <c r="T67" s="314">
        <f>+Emplois[[#This Row],[Nbre Ivoiriens2]]+Emplois[[#This Row],[Nbr Non Ivoiriens2]]</f>
        <v>0</v>
      </c>
      <c r="U67" s="79"/>
      <c r="V67" s="311"/>
      <c r="W67" s="79"/>
      <c r="X67" s="314">
        <f>+Emplois[[#This Row],[Nbre Ivoiriens3]]+Emplois[[#This Row],[Nbr Non Ivoiriens3]]</f>
        <v>0</v>
      </c>
      <c r="Y67" s="310"/>
      <c r="Z67" s="79"/>
      <c r="AA67" s="79"/>
      <c r="AB67" s="314">
        <f>+Emplois[[#This Row],[Nbre Ivoiriens4]]+Emplois[[#This Row],[Nbr Non Ivoiriens4]]</f>
        <v>0</v>
      </c>
      <c r="AC67" s="79"/>
      <c r="AD67" s="311"/>
      <c r="AE67" s="79"/>
      <c r="AF67" s="314">
        <f>+Emplois[[#This Row],[Nbre Ivoiriens5]]+Emplois[[#This Row],[Nbr Non Ivoiriens5]]</f>
        <v>0</v>
      </c>
      <c r="AG67" s="312"/>
      <c r="AH67" s="79"/>
    </row>
    <row r="68" spans="2:34" ht="15" customHeight="1" x14ac:dyDescent="0.35">
      <c r="B68"/>
      <c r="C68"/>
      <c r="D68" s="313" t="str">
        <f>IF(Emplois[[#This Row],[Poste/Titre]]="","",ROW(A4))</f>
        <v/>
      </c>
      <c r="E68" s="27"/>
      <c r="F68" s="27"/>
      <c r="G68" s="27"/>
      <c r="H68" s="27"/>
      <c r="I68" s="27"/>
      <c r="J68" s="88"/>
      <c r="K68" s="27"/>
      <c r="L68" s="65"/>
      <c r="M68" s="27"/>
      <c r="N68" s="309"/>
      <c r="O68" s="79"/>
      <c r="P68" s="314">
        <f>+Emplois[[#This Row],[Nbre Ivoiriens]]+Emplois[[#This Row],[Nbr Non Ivoiriens]]</f>
        <v>0</v>
      </c>
      <c r="Q68" s="310"/>
      <c r="R68" s="79"/>
      <c r="S68" s="79"/>
      <c r="T68" s="314">
        <f>+Emplois[[#This Row],[Nbre Ivoiriens2]]+Emplois[[#This Row],[Nbr Non Ivoiriens2]]</f>
        <v>0</v>
      </c>
      <c r="U68" s="79"/>
      <c r="V68" s="311"/>
      <c r="W68" s="79"/>
      <c r="X68" s="314">
        <f>+Emplois[[#This Row],[Nbre Ivoiriens3]]+Emplois[[#This Row],[Nbr Non Ivoiriens3]]</f>
        <v>0</v>
      </c>
      <c r="Y68" s="310"/>
      <c r="Z68" s="79"/>
      <c r="AA68" s="79"/>
      <c r="AB68" s="314">
        <f>+Emplois[[#This Row],[Nbre Ivoiriens4]]+Emplois[[#This Row],[Nbr Non Ivoiriens4]]</f>
        <v>0</v>
      </c>
      <c r="AC68" s="79"/>
      <c r="AD68" s="311"/>
      <c r="AE68" s="79"/>
      <c r="AF68" s="314">
        <f>+Emplois[[#This Row],[Nbre Ivoiriens5]]+Emplois[[#This Row],[Nbr Non Ivoiriens5]]</f>
        <v>0</v>
      </c>
      <c r="AG68" s="312"/>
      <c r="AH68" s="79"/>
    </row>
    <row r="69" spans="2:34" ht="15" customHeight="1" x14ac:dyDescent="0.35">
      <c r="B69"/>
      <c r="C69"/>
      <c r="D69" s="313" t="str">
        <f>IF(Emplois[[#This Row],[Poste/Titre]]="","",ROW(A5))</f>
        <v/>
      </c>
      <c r="E69" s="27"/>
      <c r="F69" s="27"/>
      <c r="G69" s="27"/>
      <c r="H69" s="27"/>
      <c r="I69" s="27"/>
      <c r="J69" s="88"/>
      <c r="K69" s="27"/>
      <c r="L69" s="65"/>
      <c r="M69" s="27"/>
      <c r="N69" s="309"/>
      <c r="O69" s="79"/>
      <c r="P69" s="314">
        <f>+Emplois[[#This Row],[Nbre Ivoiriens]]+Emplois[[#This Row],[Nbr Non Ivoiriens]]</f>
        <v>0</v>
      </c>
      <c r="Q69" s="310"/>
      <c r="R69" s="79"/>
      <c r="S69" s="79"/>
      <c r="T69" s="314">
        <f>+Emplois[[#This Row],[Nbre Ivoiriens2]]+Emplois[[#This Row],[Nbr Non Ivoiriens2]]</f>
        <v>0</v>
      </c>
      <c r="U69" s="79"/>
      <c r="V69" s="311"/>
      <c r="W69" s="79"/>
      <c r="X69" s="314">
        <f>+Emplois[[#This Row],[Nbre Ivoiriens3]]+Emplois[[#This Row],[Nbr Non Ivoiriens3]]</f>
        <v>0</v>
      </c>
      <c r="Y69" s="310"/>
      <c r="Z69" s="79"/>
      <c r="AA69" s="79"/>
      <c r="AB69" s="314">
        <f>+Emplois[[#This Row],[Nbre Ivoiriens4]]+Emplois[[#This Row],[Nbr Non Ivoiriens4]]</f>
        <v>0</v>
      </c>
      <c r="AC69" s="79"/>
      <c r="AD69" s="311"/>
      <c r="AE69" s="79"/>
      <c r="AF69" s="314">
        <f>+Emplois[[#This Row],[Nbre Ivoiriens5]]+Emplois[[#This Row],[Nbr Non Ivoiriens5]]</f>
        <v>0</v>
      </c>
      <c r="AG69" s="312"/>
      <c r="AH69" s="79"/>
    </row>
    <row r="70" spans="2:34" ht="15" customHeight="1" x14ac:dyDescent="0.35">
      <c r="B70"/>
      <c r="C70"/>
      <c r="D70" s="313" t="str">
        <f>IF(Emplois[[#This Row],[Poste/Titre]]="","",ROW(A6))</f>
        <v/>
      </c>
      <c r="E70" s="27"/>
      <c r="F70" s="27"/>
      <c r="G70" s="27"/>
      <c r="H70" s="27"/>
      <c r="I70" s="27"/>
      <c r="J70" s="88"/>
      <c r="K70" s="27"/>
      <c r="L70" s="65"/>
      <c r="M70" s="27"/>
      <c r="N70" s="309"/>
      <c r="O70" s="79"/>
      <c r="P70" s="314">
        <f>+Emplois[[#This Row],[Nbre Ivoiriens]]+Emplois[[#This Row],[Nbr Non Ivoiriens]]</f>
        <v>0</v>
      </c>
      <c r="Q70" s="310"/>
      <c r="R70" s="79"/>
      <c r="S70" s="79"/>
      <c r="T70" s="314">
        <f>+Emplois[[#This Row],[Nbre Ivoiriens2]]+Emplois[[#This Row],[Nbr Non Ivoiriens2]]</f>
        <v>0</v>
      </c>
      <c r="U70" s="79"/>
      <c r="V70" s="311"/>
      <c r="W70" s="79"/>
      <c r="X70" s="314">
        <f>+Emplois[[#This Row],[Nbre Ivoiriens3]]+Emplois[[#This Row],[Nbr Non Ivoiriens3]]</f>
        <v>0</v>
      </c>
      <c r="Y70" s="310"/>
      <c r="Z70" s="79"/>
      <c r="AA70" s="79"/>
      <c r="AB70" s="314">
        <f>+Emplois[[#This Row],[Nbre Ivoiriens4]]+Emplois[[#This Row],[Nbr Non Ivoiriens4]]</f>
        <v>0</v>
      </c>
      <c r="AC70" s="79"/>
      <c r="AD70" s="311"/>
      <c r="AE70" s="79"/>
      <c r="AF70" s="314">
        <f>+Emplois[[#This Row],[Nbre Ivoiriens5]]+Emplois[[#This Row],[Nbr Non Ivoiriens5]]</f>
        <v>0</v>
      </c>
      <c r="AG70" s="312"/>
      <c r="AH70" s="79"/>
    </row>
    <row r="71" spans="2:34" ht="15" customHeight="1" x14ac:dyDescent="0.35">
      <c r="D71" s="313" t="str">
        <f>IF(Emplois[[#This Row],[Poste/Titre]]="","",ROW(A7))</f>
        <v/>
      </c>
      <c r="E71" s="27"/>
      <c r="F71" s="27"/>
      <c r="G71" s="27"/>
      <c r="H71" s="27"/>
      <c r="I71" s="27"/>
      <c r="J71" s="88"/>
      <c r="K71" s="27"/>
      <c r="L71" s="65"/>
      <c r="M71" s="27"/>
      <c r="N71" s="309"/>
      <c r="O71" s="79"/>
      <c r="P71" s="314">
        <f>+Emplois[[#This Row],[Nbre Ivoiriens]]+Emplois[[#This Row],[Nbr Non Ivoiriens]]</f>
        <v>0</v>
      </c>
      <c r="Q71" s="310"/>
      <c r="R71" s="79"/>
      <c r="S71" s="79"/>
      <c r="T71" s="314">
        <f>+Emplois[[#This Row],[Nbre Ivoiriens2]]+Emplois[[#This Row],[Nbr Non Ivoiriens2]]</f>
        <v>0</v>
      </c>
      <c r="U71" s="79"/>
      <c r="V71" s="311"/>
      <c r="W71" s="79"/>
      <c r="X71" s="314">
        <f>+Emplois[[#This Row],[Nbre Ivoiriens3]]+Emplois[[#This Row],[Nbr Non Ivoiriens3]]</f>
        <v>0</v>
      </c>
      <c r="Y71" s="310"/>
      <c r="Z71" s="79"/>
      <c r="AA71" s="79"/>
      <c r="AB71" s="314">
        <f>+Emplois[[#This Row],[Nbre Ivoiriens4]]+Emplois[[#This Row],[Nbr Non Ivoiriens4]]</f>
        <v>0</v>
      </c>
      <c r="AC71" s="79"/>
      <c r="AD71" s="311"/>
      <c r="AE71" s="79"/>
      <c r="AF71" s="314">
        <f>+Emplois[[#This Row],[Nbre Ivoiriens5]]+Emplois[[#This Row],[Nbr Non Ivoiriens5]]</f>
        <v>0</v>
      </c>
      <c r="AG71" s="312"/>
      <c r="AH71" s="79"/>
    </row>
    <row r="72" spans="2:34" ht="15" customHeight="1" x14ac:dyDescent="0.35">
      <c r="D72" s="313" t="str">
        <f>IF(Emplois[[#This Row],[Poste/Titre]]="","",ROW(A8))</f>
        <v/>
      </c>
      <c r="E72" s="27"/>
      <c r="F72" s="27"/>
      <c r="G72" s="27"/>
      <c r="H72" s="27"/>
      <c r="I72" s="27"/>
      <c r="J72" s="88"/>
      <c r="K72" s="27"/>
      <c r="L72" s="65"/>
      <c r="M72" s="27"/>
      <c r="N72" s="309"/>
      <c r="O72" s="79"/>
      <c r="P72" s="314">
        <f>+Emplois[[#This Row],[Nbre Ivoiriens]]+Emplois[[#This Row],[Nbr Non Ivoiriens]]</f>
        <v>0</v>
      </c>
      <c r="Q72" s="310"/>
      <c r="R72" s="79"/>
      <c r="S72" s="79"/>
      <c r="T72" s="314">
        <f>+Emplois[[#This Row],[Nbre Ivoiriens2]]+Emplois[[#This Row],[Nbr Non Ivoiriens2]]</f>
        <v>0</v>
      </c>
      <c r="U72" s="79"/>
      <c r="V72" s="311"/>
      <c r="W72" s="79"/>
      <c r="X72" s="314">
        <f>+Emplois[[#This Row],[Nbre Ivoiriens3]]+Emplois[[#This Row],[Nbr Non Ivoiriens3]]</f>
        <v>0</v>
      </c>
      <c r="Y72" s="310"/>
      <c r="Z72" s="79"/>
      <c r="AA72" s="79"/>
      <c r="AB72" s="314">
        <f>+Emplois[[#This Row],[Nbre Ivoiriens4]]+Emplois[[#This Row],[Nbr Non Ivoiriens4]]</f>
        <v>0</v>
      </c>
      <c r="AC72" s="79"/>
      <c r="AD72" s="311"/>
      <c r="AE72" s="79"/>
      <c r="AF72" s="314">
        <f>+Emplois[[#This Row],[Nbre Ivoiriens5]]+Emplois[[#This Row],[Nbr Non Ivoiriens5]]</f>
        <v>0</v>
      </c>
      <c r="AG72" s="312"/>
      <c r="AH72" s="79"/>
    </row>
    <row r="73" spans="2:34" ht="15" customHeight="1" x14ac:dyDescent="0.35">
      <c r="D73" s="313" t="str">
        <f>IF(Emplois[[#This Row],[Poste/Titre]]="","",ROW(A9))</f>
        <v/>
      </c>
      <c r="E73" s="27"/>
      <c r="F73" s="27"/>
      <c r="G73" s="27"/>
      <c r="H73" s="27"/>
      <c r="I73" s="27"/>
      <c r="J73" s="88"/>
      <c r="K73" s="27"/>
      <c r="L73" s="65"/>
      <c r="M73" s="27"/>
      <c r="N73" s="309"/>
      <c r="O73" s="79"/>
      <c r="P73" s="314">
        <f>+Emplois[[#This Row],[Nbre Ivoiriens]]+Emplois[[#This Row],[Nbr Non Ivoiriens]]</f>
        <v>0</v>
      </c>
      <c r="Q73" s="310"/>
      <c r="R73" s="79"/>
      <c r="S73" s="79"/>
      <c r="T73" s="314">
        <f>+Emplois[[#This Row],[Nbre Ivoiriens2]]+Emplois[[#This Row],[Nbr Non Ivoiriens2]]</f>
        <v>0</v>
      </c>
      <c r="U73" s="79"/>
      <c r="V73" s="311"/>
      <c r="W73" s="79"/>
      <c r="X73" s="314">
        <f>+Emplois[[#This Row],[Nbre Ivoiriens3]]+Emplois[[#This Row],[Nbr Non Ivoiriens3]]</f>
        <v>0</v>
      </c>
      <c r="Y73" s="310"/>
      <c r="Z73" s="79"/>
      <c r="AA73" s="79"/>
      <c r="AB73" s="314">
        <f>+Emplois[[#This Row],[Nbre Ivoiriens4]]+Emplois[[#This Row],[Nbr Non Ivoiriens4]]</f>
        <v>0</v>
      </c>
      <c r="AC73" s="79"/>
      <c r="AD73" s="311"/>
      <c r="AE73" s="79"/>
      <c r="AF73" s="314">
        <f>+Emplois[[#This Row],[Nbre Ivoiriens5]]+Emplois[[#This Row],[Nbr Non Ivoiriens5]]</f>
        <v>0</v>
      </c>
      <c r="AG73" s="312"/>
      <c r="AH73" s="79"/>
    </row>
    <row r="74" spans="2:34" ht="15" customHeight="1" x14ac:dyDescent="0.35">
      <c r="D74" s="313" t="str">
        <f>IF(Emplois[[#This Row],[Poste/Titre]]="","",ROW(A10))</f>
        <v/>
      </c>
      <c r="E74" s="27"/>
      <c r="F74" s="27"/>
      <c r="G74" s="27"/>
      <c r="H74" s="27"/>
      <c r="I74" s="27"/>
      <c r="J74" s="88"/>
      <c r="K74" s="27"/>
      <c r="L74" s="65"/>
      <c r="M74" s="27"/>
      <c r="N74" s="309"/>
      <c r="O74" s="79"/>
      <c r="P74" s="314">
        <f>+Emplois[[#This Row],[Nbre Ivoiriens]]+Emplois[[#This Row],[Nbr Non Ivoiriens]]</f>
        <v>0</v>
      </c>
      <c r="Q74" s="310"/>
      <c r="R74" s="79"/>
      <c r="S74" s="79"/>
      <c r="T74" s="314">
        <f>+Emplois[[#This Row],[Nbre Ivoiriens2]]+Emplois[[#This Row],[Nbr Non Ivoiriens2]]</f>
        <v>0</v>
      </c>
      <c r="U74" s="79"/>
      <c r="V74" s="311"/>
      <c r="W74" s="79"/>
      <c r="X74" s="314">
        <f>+Emplois[[#This Row],[Nbre Ivoiriens3]]+Emplois[[#This Row],[Nbr Non Ivoiriens3]]</f>
        <v>0</v>
      </c>
      <c r="Y74" s="310"/>
      <c r="Z74" s="79"/>
      <c r="AA74" s="79"/>
      <c r="AB74" s="314">
        <f>+Emplois[[#This Row],[Nbre Ivoiriens4]]+Emplois[[#This Row],[Nbr Non Ivoiriens4]]</f>
        <v>0</v>
      </c>
      <c r="AC74" s="79"/>
      <c r="AD74" s="311"/>
      <c r="AE74" s="79"/>
      <c r="AF74" s="314">
        <f>+Emplois[[#This Row],[Nbre Ivoiriens5]]+Emplois[[#This Row],[Nbr Non Ivoiriens5]]</f>
        <v>0</v>
      </c>
      <c r="AG74" s="312"/>
      <c r="AH74" s="79"/>
    </row>
    <row r="75" spans="2:34" ht="15" customHeight="1" x14ac:dyDescent="0.35">
      <c r="D75" s="313" t="str">
        <f>IF(Emplois[[#This Row],[Poste/Titre]]="","",ROW(A11))</f>
        <v/>
      </c>
      <c r="E75" s="27"/>
      <c r="F75" s="27"/>
      <c r="G75" s="27"/>
      <c r="H75" s="27"/>
      <c r="I75" s="27"/>
      <c r="J75" s="88"/>
      <c r="K75" s="27"/>
      <c r="L75" s="65"/>
      <c r="M75" s="27"/>
      <c r="N75" s="309"/>
      <c r="O75" s="79"/>
      <c r="P75" s="314">
        <f>+Emplois[[#This Row],[Nbre Ivoiriens]]+Emplois[[#This Row],[Nbr Non Ivoiriens]]</f>
        <v>0</v>
      </c>
      <c r="Q75" s="310"/>
      <c r="R75" s="79"/>
      <c r="S75" s="79"/>
      <c r="T75" s="314">
        <f>+Emplois[[#This Row],[Nbre Ivoiriens2]]+Emplois[[#This Row],[Nbr Non Ivoiriens2]]</f>
        <v>0</v>
      </c>
      <c r="U75" s="79"/>
      <c r="V75" s="311"/>
      <c r="W75" s="79"/>
      <c r="X75" s="314">
        <f>+Emplois[[#This Row],[Nbre Ivoiriens3]]+Emplois[[#This Row],[Nbr Non Ivoiriens3]]</f>
        <v>0</v>
      </c>
      <c r="Y75" s="310"/>
      <c r="Z75" s="79"/>
      <c r="AA75" s="79"/>
      <c r="AB75" s="314">
        <f>+Emplois[[#This Row],[Nbre Ivoiriens4]]+Emplois[[#This Row],[Nbr Non Ivoiriens4]]</f>
        <v>0</v>
      </c>
      <c r="AC75" s="79"/>
      <c r="AD75" s="311"/>
      <c r="AE75" s="79"/>
      <c r="AF75" s="314">
        <f>+Emplois[[#This Row],[Nbre Ivoiriens5]]+Emplois[[#This Row],[Nbr Non Ivoiriens5]]</f>
        <v>0</v>
      </c>
      <c r="AG75" s="312"/>
      <c r="AH75" s="79"/>
    </row>
    <row r="76" spans="2:34" ht="15" customHeight="1" x14ac:dyDescent="0.35">
      <c r="D76" s="313" t="str">
        <f>IF(Emplois[[#This Row],[Poste/Titre]]="","",ROW(A12))</f>
        <v/>
      </c>
      <c r="E76" s="27"/>
      <c r="F76" s="27"/>
      <c r="G76" s="27"/>
      <c r="H76" s="27"/>
      <c r="I76" s="27"/>
      <c r="J76" s="88"/>
      <c r="K76" s="27"/>
      <c r="L76" s="65"/>
      <c r="M76" s="27"/>
      <c r="N76" s="309"/>
      <c r="O76" s="79"/>
      <c r="P76" s="314">
        <f>+Emplois[[#This Row],[Nbre Ivoiriens]]+Emplois[[#This Row],[Nbr Non Ivoiriens]]</f>
        <v>0</v>
      </c>
      <c r="Q76" s="310"/>
      <c r="R76" s="79"/>
      <c r="S76" s="79"/>
      <c r="T76" s="314">
        <f>+Emplois[[#This Row],[Nbre Ivoiriens2]]+Emplois[[#This Row],[Nbr Non Ivoiriens2]]</f>
        <v>0</v>
      </c>
      <c r="U76" s="79"/>
      <c r="V76" s="311"/>
      <c r="W76" s="79"/>
      <c r="X76" s="314">
        <f>+Emplois[[#This Row],[Nbre Ivoiriens3]]+Emplois[[#This Row],[Nbr Non Ivoiriens3]]</f>
        <v>0</v>
      </c>
      <c r="Y76" s="310"/>
      <c r="Z76" s="79"/>
      <c r="AA76" s="79"/>
      <c r="AB76" s="314">
        <f>+Emplois[[#This Row],[Nbre Ivoiriens4]]+Emplois[[#This Row],[Nbr Non Ivoiriens4]]</f>
        <v>0</v>
      </c>
      <c r="AC76" s="79"/>
      <c r="AD76" s="311"/>
      <c r="AE76" s="79"/>
      <c r="AF76" s="314">
        <f>+Emplois[[#This Row],[Nbre Ivoiriens5]]+Emplois[[#This Row],[Nbr Non Ivoiriens5]]</f>
        <v>0</v>
      </c>
      <c r="AG76" s="312"/>
      <c r="AH76" s="79"/>
    </row>
    <row r="77" spans="2:34" ht="15" customHeight="1" x14ac:dyDescent="0.35">
      <c r="D77" s="313" t="str">
        <f>IF(Emplois[[#This Row],[Poste/Titre]]="","",ROW(A13))</f>
        <v/>
      </c>
      <c r="E77" s="27"/>
      <c r="F77" s="27"/>
      <c r="G77" s="27"/>
      <c r="H77" s="27"/>
      <c r="I77" s="27"/>
      <c r="J77" s="88"/>
      <c r="K77" s="27"/>
      <c r="L77" s="65"/>
      <c r="M77" s="27"/>
      <c r="N77" s="309"/>
      <c r="O77" s="79"/>
      <c r="P77" s="314">
        <f>+Emplois[[#This Row],[Nbre Ivoiriens]]+Emplois[[#This Row],[Nbr Non Ivoiriens]]</f>
        <v>0</v>
      </c>
      <c r="Q77" s="310"/>
      <c r="R77" s="79"/>
      <c r="S77" s="79"/>
      <c r="T77" s="314">
        <f>+Emplois[[#This Row],[Nbre Ivoiriens2]]+Emplois[[#This Row],[Nbr Non Ivoiriens2]]</f>
        <v>0</v>
      </c>
      <c r="U77" s="79"/>
      <c r="V77" s="311"/>
      <c r="W77" s="79"/>
      <c r="X77" s="314">
        <f>+Emplois[[#This Row],[Nbre Ivoiriens3]]+Emplois[[#This Row],[Nbr Non Ivoiriens3]]</f>
        <v>0</v>
      </c>
      <c r="Y77" s="310"/>
      <c r="Z77" s="79"/>
      <c r="AA77" s="79"/>
      <c r="AB77" s="314">
        <f>+Emplois[[#This Row],[Nbre Ivoiriens4]]+Emplois[[#This Row],[Nbr Non Ivoiriens4]]</f>
        <v>0</v>
      </c>
      <c r="AC77" s="79"/>
      <c r="AD77" s="311"/>
      <c r="AE77" s="79"/>
      <c r="AF77" s="314">
        <f>+Emplois[[#This Row],[Nbre Ivoiriens5]]+Emplois[[#This Row],[Nbr Non Ivoiriens5]]</f>
        <v>0</v>
      </c>
      <c r="AG77" s="312"/>
      <c r="AH77" s="79"/>
    </row>
    <row r="78" spans="2:34" ht="15" customHeight="1" x14ac:dyDescent="0.35">
      <c r="D78" s="313" t="str">
        <f>IF(Emplois[[#This Row],[Poste/Titre]]="","",ROW(A14))</f>
        <v/>
      </c>
      <c r="E78" s="27"/>
      <c r="F78" s="27"/>
      <c r="G78" s="27"/>
      <c r="H78" s="27"/>
      <c r="I78" s="27"/>
      <c r="J78" s="88"/>
      <c r="K78" s="27"/>
      <c r="L78" s="65"/>
      <c r="M78" s="27"/>
      <c r="N78" s="309"/>
      <c r="O78" s="79"/>
      <c r="P78" s="314">
        <f>+Emplois[[#This Row],[Nbre Ivoiriens]]+Emplois[[#This Row],[Nbr Non Ivoiriens]]</f>
        <v>0</v>
      </c>
      <c r="Q78" s="310"/>
      <c r="R78" s="79"/>
      <c r="S78" s="79"/>
      <c r="T78" s="314">
        <f>+Emplois[[#This Row],[Nbre Ivoiriens2]]+Emplois[[#This Row],[Nbr Non Ivoiriens2]]</f>
        <v>0</v>
      </c>
      <c r="U78" s="79"/>
      <c r="V78" s="311"/>
      <c r="W78" s="79"/>
      <c r="X78" s="314">
        <f>+Emplois[[#This Row],[Nbre Ivoiriens3]]+Emplois[[#This Row],[Nbr Non Ivoiriens3]]</f>
        <v>0</v>
      </c>
      <c r="Y78" s="310"/>
      <c r="Z78" s="79"/>
      <c r="AA78" s="79"/>
      <c r="AB78" s="314">
        <f>+Emplois[[#This Row],[Nbre Ivoiriens4]]+Emplois[[#This Row],[Nbr Non Ivoiriens4]]</f>
        <v>0</v>
      </c>
      <c r="AC78" s="79"/>
      <c r="AD78" s="311"/>
      <c r="AE78" s="79"/>
      <c r="AF78" s="314">
        <f>+Emplois[[#This Row],[Nbre Ivoiriens5]]+Emplois[[#This Row],[Nbr Non Ivoiriens5]]</f>
        <v>0</v>
      </c>
      <c r="AG78" s="312"/>
      <c r="AH78" s="79"/>
    </row>
    <row r="79" spans="2:34" ht="15" customHeight="1" x14ac:dyDescent="0.35">
      <c r="D79" s="313" t="str">
        <f>IF(Emplois[[#This Row],[Poste/Titre]]="","",ROW(A15))</f>
        <v/>
      </c>
      <c r="E79" s="27"/>
      <c r="F79" s="27"/>
      <c r="G79" s="27"/>
      <c r="H79" s="27"/>
      <c r="I79" s="27"/>
      <c r="J79" s="88"/>
      <c r="K79" s="27"/>
      <c r="L79" s="65"/>
      <c r="M79" s="27"/>
      <c r="N79" s="309"/>
      <c r="O79" s="79"/>
      <c r="P79" s="314">
        <f>+Emplois[[#This Row],[Nbre Ivoiriens]]+Emplois[[#This Row],[Nbr Non Ivoiriens]]</f>
        <v>0</v>
      </c>
      <c r="Q79" s="310"/>
      <c r="R79" s="79"/>
      <c r="S79" s="79"/>
      <c r="T79" s="314">
        <f>+Emplois[[#This Row],[Nbre Ivoiriens2]]+Emplois[[#This Row],[Nbr Non Ivoiriens2]]</f>
        <v>0</v>
      </c>
      <c r="U79" s="79"/>
      <c r="V79" s="311"/>
      <c r="W79" s="79"/>
      <c r="X79" s="314">
        <f>+Emplois[[#This Row],[Nbre Ivoiriens3]]+Emplois[[#This Row],[Nbr Non Ivoiriens3]]</f>
        <v>0</v>
      </c>
      <c r="Y79" s="310"/>
      <c r="Z79" s="79"/>
      <c r="AA79" s="79"/>
      <c r="AB79" s="314">
        <f>+Emplois[[#This Row],[Nbre Ivoiriens4]]+Emplois[[#This Row],[Nbr Non Ivoiriens4]]</f>
        <v>0</v>
      </c>
      <c r="AC79" s="79"/>
      <c r="AD79" s="311"/>
      <c r="AE79" s="79"/>
      <c r="AF79" s="314">
        <f>+Emplois[[#This Row],[Nbre Ivoiriens5]]+Emplois[[#This Row],[Nbr Non Ivoiriens5]]</f>
        <v>0</v>
      </c>
      <c r="AG79" s="312"/>
      <c r="AH79" s="79"/>
    </row>
    <row r="80" spans="2:34" ht="15" customHeight="1" x14ac:dyDescent="0.35">
      <c r="D80" s="313" t="str">
        <f>IF(Emplois[[#This Row],[Poste/Titre]]="","",ROW(A16))</f>
        <v/>
      </c>
      <c r="E80" s="27"/>
      <c r="F80" s="27"/>
      <c r="G80" s="27"/>
      <c r="H80" s="27"/>
      <c r="I80" s="27"/>
      <c r="J80" s="88"/>
      <c r="K80" s="27"/>
      <c r="L80" s="65"/>
      <c r="M80" s="27"/>
      <c r="N80" s="309"/>
      <c r="O80" s="79"/>
      <c r="P80" s="314">
        <f>+Emplois[[#This Row],[Nbre Ivoiriens]]+Emplois[[#This Row],[Nbr Non Ivoiriens]]</f>
        <v>0</v>
      </c>
      <c r="Q80" s="310"/>
      <c r="R80" s="79"/>
      <c r="S80" s="79"/>
      <c r="T80" s="314">
        <f>+Emplois[[#This Row],[Nbre Ivoiriens2]]+Emplois[[#This Row],[Nbr Non Ivoiriens2]]</f>
        <v>0</v>
      </c>
      <c r="U80" s="79"/>
      <c r="V80" s="311"/>
      <c r="W80" s="79"/>
      <c r="X80" s="314">
        <f>+Emplois[[#This Row],[Nbre Ivoiriens3]]+Emplois[[#This Row],[Nbr Non Ivoiriens3]]</f>
        <v>0</v>
      </c>
      <c r="Y80" s="310"/>
      <c r="Z80" s="79"/>
      <c r="AA80" s="79"/>
      <c r="AB80" s="314">
        <f>+Emplois[[#This Row],[Nbre Ivoiriens4]]+Emplois[[#This Row],[Nbr Non Ivoiriens4]]</f>
        <v>0</v>
      </c>
      <c r="AC80" s="79"/>
      <c r="AD80" s="311"/>
      <c r="AE80" s="79"/>
      <c r="AF80" s="314">
        <f>+Emplois[[#This Row],[Nbre Ivoiriens5]]+Emplois[[#This Row],[Nbr Non Ivoiriens5]]</f>
        <v>0</v>
      </c>
      <c r="AG80" s="312"/>
      <c r="AH80" s="79"/>
    </row>
    <row r="81" spans="2:34" ht="15" customHeight="1" x14ac:dyDescent="0.35">
      <c r="D81" s="313" t="str">
        <f>IF(Emplois[[#This Row],[Poste/Titre]]="","",ROW(A17))</f>
        <v/>
      </c>
      <c r="E81" s="27"/>
      <c r="F81" s="27"/>
      <c r="G81" s="27"/>
      <c r="H81" s="27"/>
      <c r="I81" s="27"/>
      <c r="J81" s="88"/>
      <c r="K81" s="27"/>
      <c r="L81" s="65"/>
      <c r="M81" s="27"/>
      <c r="N81" s="309"/>
      <c r="O81" s="79"/>
      <c r="P81" s="314">
        <f>+Emplois[[#This Row],[Nbre Ivoiriens]]+Emplois[[#This Row],[Nbr Non Ivoiriens]]</f>
        <v>0</v>
      </c>
      <c r="Q81" s="310"/>
      <c r="R81" s="79"/>
      <c r="S81" s="79"/>
      <c r="T81" s="314">
        <f>+Emplois[[#This Row],[Nbre Ivoiriens2]]+Emplois[[#This Row],[Nbr Non Ivoiriens2]]</f>
        <v>0</v>
      </c>
      <c r="U81" s="79"/>
      <c r="V81" s="311"/>
      <c r="W81" s="79"/>
      <c r="X81" s="314">
        <f>+Emplois[[#This Row],[Nbre Ivoiriens3]]+Emplois[[#This Row],[Nbr Non Ivoiriens3]]</f>
        <v>0</v>
      </c>
      <c r="Y81" s="310"/>
      <c r="Z81" s="79"/>
      <c r="AA81" s="79"/>
      <c r="AB81" s="314">
        <f>+Emplois[[#This Row],[Nbre Ivoiriens4]]+Emplois[[#This Row],[Nbr Non Ivoiriens4]]</f>
        <v>0</v>
      </c>
      <c r="AC81" s="79"/>
      <c r="AD81" s="311"/>
      <c r="AE81" s="79"/>
      <c r="AF81" s="314">
        <f>+Emplois[[#This Row],[Nbre Ivoiriens5]]+Emplois[[#This Row],[Nbr Non Ivoiriens5]]</f>
        <v>0</v>
      </c>
      <c r="AG81" s="312"/>
      <c r="AH81" s="79"/>
    </row>
    <row r="82" spans="2:34" ht="15" customHeight="1" x14ac:dyDescent="0.35">
      <c r="D82" s="313" t="str">
        <f>IF(Emplois[[#This Row],[Poste/Titre]]="","",ROW(A18))</f>
        <v/>
      </c>
      <c r="E82" s="27"/>
      <c r="F82" s="27"/>
      <c r="G82" s="27"/>
      <c r="H82" s="27"/>
      <c r="I82" s="27"/>
      <c r="J82" s="88"/>
      <c r="K82" s="27"/>
      <c r="L82" s="65"/>
      <c r="M82" s="27"/>
      <c r="N82" s="309"/>
      <c r="O82" s="79"/>
      <c r="P82" s="314">
        <f>+Emplois[[#This Row],[Nbre Ivoiriens]]+Emplois[[#This Row],[Nbr Non Ivoiriens]]</f>
        <v>0</v>
      </c>
      <c r="Q82" s="310"/>
      <c r="R82" s="79"/>
      <c r="S82" s="79"/>
      <c r="T82" s="314">
        <f>+Emplois[[#This Row],[Nbre Ivoiriens2]]+Emplois[[#This Row],[Nbr Non Ivoiriens2]]</f>
        <v>0</v>
      </c>
      <c r="U82" s="79"/>
      <c r="V82" s="311"/>
      <c r="W82" s="79"/>
      <c r="X82" s="314">
        <f>+Emplois[[#This Row],[Nbre Ivoiriens3]]+Emplois[[#This Row],[Nbr Non Ivoiriens3]]</f>
        <v>0</v>
      </c>
      <c r="Y82" s="310"/>
      <c r="Z82" s="79"/>
      <c r="AA82" s="79"/>
      <c r="AB82" s="314">
        <f>+Emplois[[#This Row],[Nbre Ivoiriens4]]+Emplois[[#This Row],[Nbr Non Ivoiriens4]]</f>
        <v>0</v>
      </c>
      <c r="AC82" s="79"/>
      <c r="AD82" s="311"/>
      <c r="AE82" s="79"/>
      <c r="AF82" s="314">
        <f>+Emplois[[#This Row],[Nbre Ivoiriens5]]+Emplois[[#This Row],[Nbr Non Ivoiriens5]]</f>
        <v>0</v>
      </c>
      <c r="AG82" s="312"/>
      <c r="AH82" s="79"/>
    </row>
    <row r="83" spans="2:34" ht="15" customHeight="1" x14ac:dyDescent="0.35">
      <c r="D83" s="313" t="str">
        <f>IF(Emplois[[#This Row],[Poste/Titre]]="","",ROW(A19))</f>
        <v/>
      </c>
      <c r="E83" s="27"/>
      <c r="F83" s="27"/>
      <c r="G83" s="27"/>
      <c r="H83" s="27"/>
      <c r="I83" s="27"/>
      <c r="J83" s="88"/>
      <c r="K83" s="27"/>
      <c r="L83" s="65"/>
      <c r="M83" s="27"/>
      <c r="N83" s="309"/>
      <c r="O83" s="79"/>
      <c r="P83" s="314">
        <f>+Emplois[[#This Row],[Nbre Ivoiriens]]+Emplois[[#This Row],[Nbr Non Ivoiriens]]</f>
        <v>0</v>
      </c>
      <c r="Q83" s="310"/>
      <c r="R83" s="79"/>
      <c r="S83" s="79"/>
      <c r="T83" s="314">
        <f>+Emplois[[#This Row],[Nbre Ivoiriens2]]+Emplois[[#This Row],[Nbr Non Ivoiriens2]]</f>
        <v>0</v>
      </c>
      <c r="U83" s="79"/>
      <c r="V83" s="311"/>
      <c r="W83" s="79"/>
      <c r="X83" s="314">
        <f>+Emplois[[#This Row],[Nbre Ivoiriens3]]+Emplois[[#This Row],[Nbr Non Ivoiriens3]]</f>
        <v>0</v>
      </c>
      <c r="Y83" s="310"/>
      <c r="Z83" s="79"/>
      <c r="AA83" s="79"/>
      <c r="AB83" s="314">
        <f>+Emplois[[#This Row],[Nbre Ivoiriens4]]+Emplois[[#This Row],[Nbr Non Ivoiriens4]]</f>
        <v>0</v>
      </c>
      <c r="AC83" s="79"/>
      <c r="AD83" s="311"/>
      <c r="AE83" s="79"/>
      <c r="AF83" s="314">
        <f>+Emplois[[#This Row],[Nbre Ivoiriens5]]+Emplois[[#This Row],[Nbr Non Ivoiriens5]]</f>
        <v>0</v>
      </c>
      <c r="AG83" s="312"/>
      <c r="AH83" s="79"/>
    </row>
    <row r="84" spans="2:34" ht="15" customHeight="1" x14ac:dyDescent="0.35">
      <c r="D84" s="313" t="str">
        <f>IF(Emplois[[#This Row],[Poste/Titre]]="","",ROW(A20))</f>
        <v/>
      </c>
      <c r="E84" s="27"/>
      <c r="F84" s="27"/>
      <c r="G84" s="27"/>
      <c r="H84" s="27"/>
      <c r="I84" s="27"/>
      <c r="J84" s="88"/>
      <c r="K84" s="27"/>
      <c r="L84" s="65"/>
      <c r="M84" s="27"/>
      <c r="N84" s="309"/>
      <c r="O84" s="79"/>
      <c r="P84" s="314">
        <f>+Emplois[[#This Row],[Nbre Ivoiriens]]+Emplois[[#This Row],[Nbr Non Ivoiriens]]</f>
        <v>0</v>
      </c>
      <c r="Q84" s="310"/>
      <c r="R84" s="79"/>
      <c r="S84" s="79"/>
      <c r="T84" s="314">
        <f>+Emplois[[#This Row],[Nbre Ivoiriens2]]+Emplois[[#This Row],[Nbr Non Ivoiriens2]]</f>
        <v>0</v>
      </c>
      <c r="U84" s="79"/>
      <c r="V84" s="311"/>
      <c r="W84" s="79"/>
      <c r="X84" s="314">
        <f>+Emplois[[#This Row],[Nbre Ivoiriens3]]+Emplois[[#This Row],[Nbr Non Ivoiriens3]]</f>
        <v>0</v>
      </c>
      <c r="Y84" s="310"/>
      <c r="Z84" s="79"/>
      <c r="AA84" s="79"/>
      <c r="AB84" s="314">
        <f>+Emplois[[#This Row],[Nbre Ivoiriens4]]+Emplois[[#This Row],[Nbr Non Ivoiriens4]]</f>
        <v>0</v>
      </c>
      <c r="AC84" s="79"/>
      <c r="AD84" s="311"/>
      <c r="AE84" s="79"/>
      <c r="AF84" s="314">
        <f>+Emplois[[#This Row],[Nbre Ivoiriens5]]+Emplois[[#This Row],[Nbr Non Ivoiriens5]]</f>
        <v>0</v>
      </c>
      <c r="AG84" s="312"/>
      <c r="AH84" s="79"/>
    </row>
    <row r="85" spans="2:34" ht="15" customHeight="1" x14ac:dyDescent="0.35">
      <c r="D85" s="313" t="str">
        <f>IF(Emplois[[#This Row],[Poste/Titre]]="","",ROW(A21))</f>
        <v/>
      </c>
      <c r="E85" s="27"/>
      <c r="F85" s="27"/>
      <c r="G85" s="27"/>
      <c r="H85" s="27"/>
      <c r="I85" s="27"/>
      <c r="J85" s="88"/>
      <c r="K85" s="27"/>
      <c r="L85" s="65"/>
      <c r="M85" s="27"/>
      <c r="N85" s="309"/>
      <c r="O85" s="79"/>
      <c r="P85" s="314">
        <f>+Emplois[[#This Row],[Nbre Ivoiriens]]+Emplois[[#This Row],[Nbr Non Ivoiriens]]</f>
        <v>0</v>
      </c>
      <c r="Q85" s="310"/>
      <c r="R85" s="79"/>
      <c r="S85" s="79"/>
      <c r="T85" s="314">
        <f>+Emplois[[#This Row],[Nbre Ivoiriens2]]+Emplois[[#This Row],[Nbr Non Ivoiriens2]]</f>
        <v>0</v>
      </c>
      <c r="U85" s="79"/>
      <c r="V85" s="311"/>
      <c r="W85" s="79"/>
      <c r="X85" s="314">
        <f>+Emplois[[#This Row],[Nbre Ivoiriens3]]+Emplois[[#This Row],[Nbr Non Ivoiriens3]]</f>
        <v>0</v>
      </c>
      <c r="Y85" s="310"/>
      <c r="Z85" s="79"/>
      <c r="AA85" s="79"/>
      <c r="AB85" s="314">
        <f>+Emplois[[#This Row],[Nbre Ivoiriens4]]+Emplois[[#This Row],[Nbr Non Ivoiriens4]]</f>
        <v>0</v>
      </c>
      <c r="AC85" s="79"/>
      <c r="AD85" s="311"/>
      <c r="AE85" s="79"/>
      <c r="AF85" s="314">
        <f>+Emplois[[#This Row],[Nbre Ivoiriens5]]+Emplois[[#This Row],[Nbr Non Ivoiriens5]]</f>
        <v>0</v>
      </c>
      <c r="AG85" s="312"/>
      <c r="AH85" s="79"/>
    </row>
    <row r="86" spans="2:34" ht="15" customHeight="1" x14ac:dyDescent="0.35">
      <c r="B86" s="67"/>
      <c r="C86" s="19"/>
      <c r="D86" s="313" t="str">
        <f>IF(Emplois[[#This Row],[Poste/Titre]]="","",ROW(A22))</f>
        <v/>
      </c>
      <c r="E86" s="27"/>
      <c r="F86" s="27"/>
      <c r="G86" s="27"/>
      <c r="H86" s="27"/>
      <c r="I86" s="27"/>
      <c r="J86" s="88"/>
      <c r="K86" s="27"/>
      <c r="L86" s="65"/>
      <c r="M86" s="27"/>
      <c r="N86" s="309"/>
      <c r="O86" s="79"/>
      <c r="P86" s="314">
        <f>+Emplois[[#This Row],[Nbre Ivoiriens]]+Emplois[[#This Row],[Nbr Non Ivoiriens]]</f>
        <v>0</v>
      </c>
      <c r="Q86" s="310"/>
      <c r="R86" s="79"/>
      <c r="S86" s="79"/>
      <c r="T86" s="314">
        <f>+Emplois[[#This Row],[Nbre Ivoiriens2]]+Emplois[[#This Row],[Nbr Non Ivoiriens2]]</f>
        <v>0</v>
      </c>
      <c r="U86" s="79"/>
      <c r="V86" s="311"/>
      <c r="W86" s="79"/>
      <c r="X86" s="314">
        <f>+Emplois[[#This Row],[Nbre Ivoiriens3]]+Emplois[[#This Row],[Nbr Non Ivoiriens3]]</f>
        <v>0</v>
      </c>
      <c r="Y86" s="310"/>
      <c r="Z86" s="79"/>
      <c r="AA86" s="79"/>
      <c r="AB86" s="314">
        <f>+Emplois[[#This Row],[Nbre Ivoiriens4]]+Emplois[[#This Row],[Nbr Non Ivoiriens4]]</f>
        <v>0</v>
      </c>
      <c r="AC86" s="79"/>
      <c r="AD86" s="311"/>
      <c r="AE86" s="79"/>
      <c r="AF86" s="314">
        <f>+Emplois[[#This Row],[Nbre Ivoiriens5]]+Emplois[[#This Row],[Nbr Non Ivoiriens5]]</f>
        <v>0</v>
      </c>
      <c r="AG86" s="312"/>
      <c r="AH86" s="79"/>
    </row>
    <row r="87" spans="2:34" ht="15" customHeight="1" x14ac:dyDescent="0.35">
      <c r="D87" s="313" t="str">
        <f>IF(Emplois[[#This Row],[Poste/Titre]]="","",ROW(A23))</f>
        <v/>
      </c>
      <c r="E87" s="27"/>
      <c r="F87" s="27"/>
      <c r="G87" s="27"/>
      <c r="H87" s="27"/>
      <c r="I87" s="27"/>
      <c r="J87" s="88"/>
      <c r="K87" s="27"/>
      <c r="L87" s="65"/>
      <c r="M87" s="27"/>
      <c r="N87" s="309"/>
      <c r="O87" s="79"/>
      <c r="P87" s="314">
        <f>+Emplois[[#This Row],[Nbre Ivoiriens]]+Emplois[[#This Row],[Nbr Non Ivoiriens]]</f>
        <v>0</v>
      </c>
      <c r="Q87" s="310"/>
      <c r="R87" s="79"/>
      <c r="S87" s="79"/>
      <c r="T87" s="314">
        <f>+Emplois[[#This Row],[Nbre Ivoiriens2]]+Emplois[[#This Row],[Nbr Non Ivoiriens2]]</f>
        <v>0</v>
      </c>
      <c r="U87" s="79"/>
      <c r="V87" s="311"/>
      <c r="W87" s="79"/>
      <c r="X87" s="314">
        <f>+Emplois[[#This Row],[Nbre Ivoiriens3]]+Emplois[[#This Row],[Nbr Non Ivoiriens3]]</f>
        <v>0</v>
      </c>
      <c r="Y87" s="310"/>
      <c r="Z87" s="79"/>
      <c r="AA87" s="79"/>
      <c r="AB87" s="314">
        <f>+Emplois[[#This Row],[Nbre Ivoiriens4]]+Emplois[[#This Row],[Nbr Non Ivoiriens4]]</f>
        <v>0</v>
      </c>
      <c r="AC87" s="79"/>
      <c r="AD87" s="311"/>
      <c r="AE87" s="79"/>
      <c r="AF87" s="314">
        <f>+Emplois[[#This Row],[Nbre Ivoiriens5]]+Emplois[[#This Row],[Nbr Non Ivoiriens5]]</f>
        <v>0</v>
      </c>
      <c r="AG87" s="312"/>
      <c r="AH87" s="79"/>
    </row>
    <row r="88" spans="2:34" ht="15" customHeight="1" x14ac:dyDescent="0.35">
      <c r="D88" s="313" t="str">
        <f>IF(Emplois[[#This Row],[Poste/Titre]]="","",ROW(A24))</f>
        <v/>
      </c>
      <c r="E88" s="27"/>
      <c r="F88" s="27"/>
      <c r="G88" s="27"/>
      <c r="H88" s="27"/>
      <c r="I88" s="27"/>
      <c r="J88" s="88"/>
      <c r="K88" s="27"/>
      <c r="L88" s="65"/>
      <c r="M88" s="27"/>
      <c r="N88" s="309"/>
      <c r="O88" s="79"/>
      <c r="P88" s="314">
        <f>+Emplois[[#This Row],[Nbre Ivoiriens]]+Emplois[[#This Row],[Nbr Non Ivoiriens]]</f>
        <v>0</v>
      </c>
      <c r="Q88" s="310"/>
      <c r="R88" s="79"/>
      <c r="S88" s="79"/>
      <c r="T88" s="314">
        <f>+Emplois[[#This Row],[Nbre Ivoiriens2]]+Emplois[[#This Row],[Nbr Non Ivoiriens2]]</f>
        <v>0</v>
      </c>
      <c r="U88" s="79"/>
      <c r="V88" s="311"/>
      <c r="W88" s="79"/>
      <c r="X88" s="314">
        <f>+Emplois[[#This Row],[Nbre Ivoiriens3]]+Emplois[[#This Row],[Nbr Non Ivoiriens3]]</f>
        <v>0</v>
      </c>
      <c r="Y88" s="310"/>
      <c r="Z88" s="79"/>
      <c r="AA88" s="79"/>
      <c r="AB88" s="314">
        <f>+Emplois[[#This Row],[Nbre Ivoiriens4]]+Emplois[[#This Row],[Nbr Non Ivoiriens4]]</f>
        <v>0</v>
      </c>
      <c r="AC88" s="79"/>
      <c r="AD88" s="311"/>
      <c r="AE88" s="79"/>
      <c r="AF88" s="314">
        <f>+Emplois[[#This Row],[Nbre Ivoiriens5]]+Emplois[[#This Row],[Nbr Non Ivoiriens5]]</f>
        <v>0</v>
      </c>
      <c r="AG88" s="312"/>
      <c r="AH88" s="79"/>
    </row>
    <row r="89" spans="2:34" ht="15" customHeight="1" x14ac:dyDescent="0.35">
      <c r="D89" s="313" t="str">
        <f>IF(Emplois[[#This Row],[Poste/Titre]]="","",ROW(A25))</f>
        <v/>
      </c>
      <c r="E89" s="27"/>
      <c r="F89" s="27"/>
      <c r="G89" s="27"/>
      <c r="H89" s="27"/>
      <c r="I89" s="27"/>
      <c r="J89" s="88"/>
      <c r="K89" s="27"/>
      <c r="L89" s="65"/>
      <c r="M89" s="27"/>
      <c r="N89" s="309"/>
      <c r="O89" s="79"/>
      <c r="P89" s="314">
        <f>+Emplois[[#This Row],[Nbre Ivoiriens]]+Emplois[[#This Row],[Nbr Non Ivoiriens]]</f>
        <v>0</v>
      </c>
      <c r="Q89" s="310"/>
      <c r="R89" s="79"/>
      <c r="S89" s="79"/>
      <c r="T89" s="314">
        <f>+Emplois[[#This Row],[Nbre Ivoiriens2]]+Emplois[[#This Row],[Nbr Non Ivoiriens2]]</f>
        <v>0</v>
      </c>
      <c r="U89" s="79"/>
      <c r="V89" s="311"/>
      <c r="W89" s="79"/>
      <c r="X89" s="314">
        <f>+Emplois[[#This Row],[Nbre Ivoiriens3]]+Emplois[[#This Row],[Nbr Non Ivoiriens3]]</f>
        <v>0</v>
      </c>
      <c r="Y89" s="310"/>
      <c r="Z89" s="79"/>
      <c r="AA89" s="79"/>
      <c r="AB89" s="314">
        <f>+Emplois[[#This Row],[Nbre Ivoiriens4]]+Emplois[[#This Row],[Nbr Non Ivoiriens4]]</f>
        <v>0</v>
      </c>
      <c r="AC89" s="79"/>
      <c r="AD89" s="311"/>
      <c r="AE89" s="79"/>
      <c r="AF89" s="314">
        <f>+Emplois[[#This Row],[Nbre Ivoiriens5]]+Emplois[[#This Row],[Nbr Non Ivoiriens5]]</f>
        <v>0</v>
      </c>
      <c r="AG89" s="312"/>
      <c r="AH89" s="79"/>
    </row>
    <row r="90" spans="2:34" ht="15" customHeight="1" x14ac:dyDescent="0.35">
      <c r="D90" s="313" t="str">
        <f>IF(Emplois[[#This Row],[Poste/Titre]]="","",ROW(A26))</f>
        <v/>
      </c>
      <c r="E90" s="27"/>
      <c r="F90" s="27"/>
      <c r="G90" s="27"/>
      <c r="H90" s="27"/>
      <c r="I90" s="27"/>
      <c r="J90" s="88"/>
      <c r="K90" s="27"/>
      <c r="L90" s="65"/>
      <c r="M90" s="27"/>
      <c r="N90" s="309"/>
      <c r="O90" s="79"/>
      <c r="P90" s="314">
        <f>+Emplois[[#This Row],[Nbre Ivoiriens]]+Emplois[[#This Row],[Nbr Non Ivoiriens]]</f>
        <v>0</v>
      </c>
      <c r="Q90" s="310"/>
      <c r="R90" s="79"/>
      <c r="S90" s="79"/>
      <c r="T90" s="314">
        <f>+Emplois[[#This Row],[Nbre Ivoiriens2]]+Emplois[[#This Row],[Nbr Non Ivoiriens2]]</f>
        <v>0</v>
      </c>
      <c r="U90" s="79"/>
      <c r="V90" s="311"/>
      <c r="W90" s="79"/>
      <c r="X90" s="314">
        <f>+Emplois[[#This Row],[Nbre Ivoiriens3]]+Emplois[[#This Row],[Nbr Non Ivoiriens3]]</f>
        <v>0</v>
      </c>
      <c r="Y90" s="310"/>
      <c r="Z90" s="79"/>
      <c r="AA90" s="79"/>
      <c r="AB90" s="314">
        <f>+Emplois[[#This Row],[Nbre Ivoiriens4]]+Emplois[[#This Row],[Nbr Non Ivoiriens4]]</f>
        <v>0</v>
      </c>
      <c r="AC90" s="79"/>
      <c r="AD90" s="311"/>
      <c r="AE90" s="79"/>
      <c r="AF90" s="314">
        <f>+Emplois[[#This Row],[Nbre Ivoiriens5]]+Emplois[[#This Row],[Nbr Non Ivoiriens5]]</f>
        <v>0</v>
      </c>
      <c r="AG90" s="312"/>
      <c r="AH90" s="79"/>
    </row>
    <row r="91" spans="2:34" ht="15" customHeight="1" x14ac:dyDescent="0.35">
      <c r="D91" s="313" t="str">
        <f>IF(Emplois[[#This Row],[Poste/Titre]]="","",ROW(A27))</f>
        <v/>
      </c>
      <c r="E91" s="27"/>
      <c r="F91" s="27"/>
      <c r="G91" s="27"/>
      <c r="H91" s="27"/>
      <c r="I91" s="27"/>
      <c r="J91" s="88"/>
      <c r="K91" s="27"/>
      <c r="L91" s="65"/>
      <c r="M91" s="27"/>
      <c r="N91" s="309"/>
      <c r="O91" s="79"/>
      <c r="P91" s="314">
        <f>+Emplois[[#This Row],[Nbre Ivoiriens]]+Emplois[[#This Row],[Nbr Non Ivoiriens]]</f>
        <v>0</v>
      </c>
      <c r="Q91" s="310"/>
      <c r="R91" s="79"/>
      <c r="S91" s="79"/>
      <c r="T91" s="314">
        <f>+Emplois[[#This Row],[Nbre Ivoiriens2]]+Emplois[[#This Row],[Nbr Non Ivoiriens2]]</f>
        <v>0</v>
      </c>
      <c r="U91" s="79"/>
      <c r="V91" s="311"/>
      <c r="W91" s="79"/>
      <c r="X91" s="314">
        <f>+Emplois[[#This Row],[Nbre Ivoiriens3]]+Emplois[[#This Row],[Nbr Non Ivoiriens3]]</f>
        <v>0</v>
      </c>
      <c r="Y91" s="310"/>
      <c r="Z91" s="79"/>
      <c r="AA91" s="79"/>
      <c r="AB91" s="314">
        <f>+Emplois[[#This Row],[Nbre Ivoiriens4]]+Emplois[[#This Row],[Nbr Non Ivoiriens4]]</f>
        <v>0</v>
      </c>
      <c r="AC91" s="79"/>
      <c r="AD91" s="311"/>
      <c r="AE91" s="79"/>
      <c r="AF91" s="314">
        <f>+Emplois[[#This Row],[Nbre Ivoiriens5]]+Emplois[[#This Row],[Nbr Non Ivoiriens5]]</f>
        <v>0</v>
      </c>
      <c r="AG91" s="312"/>
      <c r="AH91" s="79"/>
    </row>
    <row r="92" spans="2:34" ht="15" customHeight="1" x14ac:dyDescent="0.35">
      <c r="D92" s="313" t="str">
        <f>IF(Emplois[[#This Row],[Poste/Titre]]="","",ROW(A28))</f>
        <v/>
      </c>
      <c r="E92" s="27"/>
      <c r="F92" s="27"/>
      <c r="G92" s="27"/>
      <c r="H92" s="27"/>
      <c r="I92" s="27"/>
      <c r="J92" s="88"/>
      <c r="K92" s="27"/>
      <c r="L92" s="65"/>
      <c r="M92" s="27"/>
      <c r="N92" s="309"/>
      <c r="O92" s="79"/>
      <c r="P92" s="314">
        <f>+Emplois[[#This Row],[Nbre Ivoiriens]]+Emplois[[#This Row],[Nbr Non Ivoiriens]]</f>
        <v>0</v>
      </c>
      <c r="Q92" s="310"/>
      <c r="R92" s="79"/>
      <c r="S92" s="79"/>
      <c r="T92" s="314">
        <f>+Emplois[[#This Row],[Nbre Ivoiriens2]]+Emplois[[#This Row],[Nbr Non Ivoiriens2]]</f>
        <v>0</v>
      </c>
      <c r="U92" s="79"/>
      <c r="V92" s="311"/>
      <c r="W92" s="79"/>
      <c r="X92" s="314">
        <f>+Emplois[[#This Row],[Nbre Ivoiriens3]]+Emplois[[#This Row],[Nbr Non Ivoiriens3]]</f>
        <v>0</v>
      </c>
      <c r="Y92" s="310"/>
      <c r="Z92" s="79"/>
      <c r="AA92" s="79"/>
      <c r="AB92" s="314">
        <f>+Emplois[[#This Row],[Nbre Ivoiriens4]]+Emplois[[#This Row],[Nbr Non Ivoiriens4]]</f>
        <v>0</v>
      </c>
      <c r="AC92" s="79"/>
      <c r="AD92" s="311"/>
      <c r="AE92" s="79"/>
      <c r="AF92" s="314">
        <f>+Emplois[[#This Row],[Nbre Ivoiriens5]]+Emplois[[#This Row],[Nbr Non Ivoiriens5]]</f>
        <v>0</v>
      </c>
      <c r="AG92" s="312"/>
      <c r="AH92" s="79"/>
    </row>
    <row r="93" spans="2:34" ht="15" customHeight="1" x14ac:dyDescent="0.35">
      <c r="D93" s="313" t="str">
        <f>IF(Emplois[[#This Row],[Poste/Titre]]="","",ROW(A29))</f>
        <v/>
      </c>
      <c r="E93" s="27"/>
      <c r="F93" s="27"/>
      <c r="G93" s="27"/>
      <c r="H93" s="27"/>
      <c r="I93" s="27"/>
      <c r="J93" s="88"/>
      <c r="K93" s="27"/>
      <c r="L93" s="65"/>
      <c r="M93" s="27"/>
      <c r="N93" s="309"/>
      <c r="O93" s="79"/>
      <c r="P93" s="314">
        <f>+Emplois[[#This Row],[Nbre Ivoiriens]]+Emplois[[#This Row],[Nbr Non Ivoiriens]]</f>
        <v>0</v>
      </c>
      <c r="Q93" s="310"/>
      <c r="R93" s="79"/>
      <c r="S93" s="79"/>
      <c r="T93" s="314">
        <f>+Emplois[[#This Row],[Nbre Ivoiriens2]]+Emplois[[#This Row],[Nbr Non Ivoiriens2]]</f>
        <v>0</v>
      </c>
      <c r="U93" s="79"/>
      <c r="V93" s="311"/>
      <c r="W93" s="79"/>
      <c r="X93" s="314">
        <f>+Emplois[[#This Row],[Nbre Ivoiriens3]]+Emplois[[#This Row],[Nbr Non Ivoiriens3]]</f>
        <v>0</v>
      </c>
      <c r="Y93" s="310"/>
      <c r="Z93" s="79"/>
      <c r="AA93" s="79"/>
      <c r="AB93" s="314">
        <f>+Emplois[[#This Row],[Nbre Ivoiriens4]]+Emplois[[#This Row],[Nbr Non Ivoiriens4]]</f>
        <v>0</v>
      </c>
      <c r="AC93" s="79"/>
      <c r="AD93" s="311"/>
      <c r="AE93" s="79"/>
      <c r="AF93" s="314">
        <f>+Emplois[[#This Row],[Nbre Ivoiriens5]]+Emplois[[#This Row],[Nbr Non Ivoiriens5]]</f>
        <v>0</v>
      </c>
      <c r="AG93" s="312"/>
      <c r="AH93" s="79"/>
    </row>
    <row r="94" spans="2:34" ht="15" customHeight="1" x14ac:dyDescent="0.35">
      <c r="D94" s="313" t="str">
        <f>IF(Emplois[[#This Row],[Poste/Titre]]="","",ROW(A30))</f>
        <v/>
      </c>
      <c r="E94" s="27"/>
      <c r="F94" s="27"/>
      <c r="G94" s="27"/>
      <c r="H94" s="27"/>
      <c r="I94" s="27"/>
      <c r="J94" s="88"/>
      <c r="K94" s="27"/>
      <c r="L94" s="65"/>
      <c r="M94" s="27"/>
      <c r="N94" s="309"/>
      <c r="O94" s="79"/>
      <c r="P94" s="314">
        <f>+Emplois[[#This Row],[Nbre Ivoiriens]]+Emplois[[#This Row],[Nbr Non Ivoiriens]]</f>
        <v>0</v>
      </c>
      <c r="Q94" s="310"/>
      <c r="R94" s="79"/>
      <c r="S94" s="79"/>
      <c r="T94" s="314">
        <f>+Emplois[[#This Row],[Nbre Ivoiriens2]]+Emplois[[#This Row],[Nbr Non Ivoiriens2]]</f>
        <v>0</v>
      </c>
      <c r="U94" s="79"/>
      <c r="V94" s="311"/>
      <c r="W94" s="79"/>
      <c r="X94" s="314">
        <f>+Emplois[[#This Row],[Nbre Ivoiriens3]]+Emplois[[#This Row],[Nbr Non Ivoiriens3]]</f>
        <v>0</v>
      </c>
      <c r="Y94" s="310"/>
      <c r="Z94" s="79"/>
      <c r="AA94" s="79"/>
      <c r="AB94" s="314">
        <f>+Emplois[[#This Row],[Nbre Ivoiriens4]]+Emplois[[#This Row],[Nbr Non Ivoiriens4]]</f>
        <v>0</v>
      </c>
      <c r="AC94" s="79"/>
      <c r="AD94" s="311"/>
      <c r="AE94" s="79"/>
      <c r="AF94" s="314">
        <f>+Emplois[[#This Row],[Nbre Ivoiriens5]]+Emplois[[#This Row],[Nbr Non Ivoiriens5]]</f>
        <v>0</v>
      </c>
      <c r="AG94" s="312"/>
      <c r="AH94" s="79"/>
    </row>
    <row r="95" spans="2:34" ht="15" customHeight="1" x14ac:dyDescent="0.35">
      <c r="D95" s="313" t="str">
        <f>IF(Emplois[[#This Row],[Poste/Titre]]="","",ROW(A31))</f>
        <v/>
      </c>
      <c r="E95" s="27"/>
      <c r="F95" s="27"/>
      <c r="G95" s="27"/>
      <c r="H95" s="27"/>
      <c r="I95" s="27"/>
      <c r="J95" s="88"/>
      <c r="K95" s="27"/>
      <c r="L95" s="65"/>
      <c r="M95" s="27"/>
      <c r="N95" s="309"/>
      <c r="O95" s="79"/>
      <c r="P95" s="314">
        <f>+Emplois[[#This Row],[Nbre Ivoiriens]]+Emplois[[#This Row],[Nbr Non Ivoiriens]]</f>
        <v>0</v>
      </c>
      <c r="Q95" s="310"/>
      <c r="R95" s="79"/>
      <c r="S95" s="79"/>
      <c r="T95" s="314">
        <f>+Emplois[[#This Row],[Nbre Ivoiriens2]]+Emplois[[#This Row],[Nbr Non Ivoiriens2]]</f>
        <v>0</v>
      </c>
      <c r="U95" s="79"/>
      <c r="V95" s="311"/>
      <c r="W95" s="79"/>
      <c r="X95" s="314">
        <f>+Emplois[[#This Row],[Nbre Ivoiriens3]]+Emplois[[#This Row],[Nbr Non Ivoiriens3]]</f>
        <v>0</v>
      </c>
      <c r="Y95" s="310"/>
      <c r="Z95" s="79"/>
      <c r="AA95" s="79"/>
      <c r="AB95" s="314">
        <f>+Emplois[[#This Row],[Nbre Ivoiriens4]]+Emplois[[#This Row],[Nbr Non Ivoiriens4]]</f>
        <v>0</v>
      </c>
      <c r="AC95" s="79"/>
      <c r="AD95" s="311"/>
      <c r="AE95" s="79"/>
      <c r="AF95" s="314">
        <f>+Emplois[[#This Row],[Nbre Ivoiriens5]]+Emplois[[#This Row],[Nbr Non Ivoiriens5]]</f>
        <v>0</v>
      </c>
      <c r="AG95" s="312"/>
      <c r="AH95" s="79"/>
    </row>
    <row r="96" spans="2:34" ht="15" customHeight="1" x14ac:dyDescent="0.35">
      <c r="D96" s="313" t="str">
        <f>IF(Emplois[[#This Row],[Poste/Titre]]="","",ROW(A32))</f>
        <v/>
      </c>
      <c r="E96" s="27"/>
      <c r="F96" s="27"/>
      <c r="G96" s="27"/>
      <c r="H96" s="27"/>
      <c r="I96" s="27"/>
      <c r="J96" s="88"/>
      <c r="K96" s="27"/>
      <c r="L96" s="65"/>
      <c r="M96" s="27"/>
      <c r="N96" s="309"/>
      <c r="O96" s="79"/>
      <c r="P96" s="314">
        <f>+Emplois[[#This Row],[Nbre Ivoiriens]]+Emplois[[#This Row],[Nbr Non Ivoiriens]]</f>
        <v>0</v>
      </c>
      <c r="Q96" s="310"/>
      <c r="R96" s="79"/>
      <c r="S96" s="79"/>
      <c r="T96" s="314">
        <f>+Emplois[[#This Row],[Nbre Ivoiriens2]]+Emplois[[#This Row],[Nbr Non Ivoiriens2]]</f>
        <v>0</v>
      </c>
      <c r="U96" s="79"/>
      <c r="V96" s="311"/>
      <c r="W96" s="79"/>
      <c r="X96" s="314">
        <f>+Emplois[[#This Row],[Nbre Ivoiriens3]]+Emplois[[#This Row],[Nbr Non Ivoiriens3]]</f>
        <v>0</v>
      </c>
      <c r="Y96" s="310"/>
      <c r="Z96" s="79"/>
      <c r="AA96" s="79"/>
      <c r="AB96" s="314">
        <f>+Emplois[[#This Row],[Nbre Ivoiriens4]]+Emplois[[#This Row],[Nbr Non Ivoiriens4]]</f>
        <v>0</v>
      </c>
      <c r="AC96" s="79"/>
      <c r="AD96" s="311"/>
      <c r="AE96" s="79"/>
      <c r="AF96" s="314">
        <f>+Emplois[[#This Row],[Nbre Ivoiriens5]]+Emplois[[#This Row],[Nbr Non Ivoiriens5]]</f>
        <v>0</v>
      </c>
      <c r="AG96" s="312"/>
      <c r="AH96" s="79"/>
    </row>
    <row r="97" spans="4:34" ht="15" customHeight="1" x14ac:dyDescent="0.35">
      <c r="D97" s="313" t="str">
        <f>IF(Emplois[[#This Row],[Poste/Titre]]="","",ROW(A33))</f>
        <v/>
      </c>
      <c r="E97" s="27"/>
      <c r="F97" s="27"/>
      <c r="G97" s="27"/>
      <c r="H97" s="27"/>
      <c r="I97" s="27"/>
      <c r="J97" s="88"/>
      <c r="K97" s="27"/>
      <c r="L97" s="65"/>
      <c r="M97" s="27"/>
      <c r="N97" s="309"/>
      <c r="O97" s="79"/>
      <c r="P97" s="314">
        <f>+Emplois[[#This Row],[Nbre Ivoiriens]]+Emplois[[#This Row],[Nbr Non Ivoiriens]]</f>
        <v>0</v>
      </c>
      <c r="Q97" s="310"/>
      <c r="R97" s="79"/>
      <c r="S97" s="79"/>
      <c r="T97" s="314">
        <f>+Emplois[[#This Row],[Nbre Ivoiriens2]]+Emplois[[#This Row],[Nbr Non Ivoiriens2]]</f>
        <v>0</v>
      </c>
      <c r="U97" s="79"/>
      <c r="V97" s="311"/>
      <c r="W97" s="79"/>
      <c r="X97" s="314">
        <f>+Emplois[[#This Row],[Nbre Ivoiriens3]]+Emplois[[#This Row],[Nbr Non Ivoiriens3]]</f>
        <v>0</v>
      </c>
      <c r="Y97" s="310"/>
      <c r="Z97" s="79"/>
      <c r="AA97" s="79"/>
      <c r="AB97" s="314">
        <f>+Emplois[[#This Row],[Nbre Ivoiriens4]]+Emplois[[#This Row],[Nbr Non Ivoiriens4]]</f>
        <v>0</v>
      </c>
      <c r="AC97" s="79"/>
      <c r="AD97" s="311"/>
      <c r="AE97" s="79"/>
      <c r="AF97" s="314">
        <f>+Emplois[[#This Row],[Nbre Ivoiriens5]]+Emplois[[#This Row],[Nbr Non Ivoiriens5]]</f>
        <v>0</v>
      </c>
      <c r="AG97" s="312"/>
      <c r="AH97" s="79"/>
    </row>
    <row r="98" spans="4:34" ht="15" customHeight="1" x14ac:dyDescent="0.35">
      <c r="D98" s="313" t="str">
        <f>IF(Emplois[[#This Row],[Poste/Titre]]="","",ROW(A34))</f>
        <v/>
      </c>
      <c r="E98" s="27"/>
      <c r="F98" s="27"/>
      <c r="G98" s="27"/>
      <c r="H98" s="27"/>
      <c r="I98" s="27"/>
      <c r="J98" s="88"/>
      <c r="K98" s="27"/>
      <c r="L98" s="65"/>
      <c r="M98" s="27"/>
      <c r="N98" s="309"/>
      <c r="O98" s="79"/>
      <c r="P98" s="314">
        <f>+Emplois[[#This Row],[Nbre Ivoiriens]]+Emplois[[#This Row],[Nbr Non Ivoiriens]]</f>
        <v>0</v>
      </c>
      <c r="Q98" s="310"/>
      <c r="R98" s="79"/>
      <c r="S98" s="79"/>
      <c r="T98" s="314">
        <f>+Emplois[[#This Row],[Nbre Ivoiriens2]]+Emplois[[#This Row],[Nbr Non Ivoiriens2]]</f>
        <v>0</v>
      </c>
      <c r="U98" s="79"/>
      <c r="V98" s="311"/>
      <c r="W98" s="79"/>
      <c r="X98" s="314">
        <f>+Emplois[[#This Row],[Nbre Ivoiriens3]]+Emplois[[#This Row],[Nbr Non Ivoiriens3]]</f>
        <v>0</v>
      </c>
      <c r="Y98" s="310"/>
      <c r="Z98" s="79"/>
      <c r="AA98" s="79"/>
      <c r="AB98" s="314">
        <f>+Emplois[[#This Row],[Nbre Ivoiriens4]]+Emplois[[#This Row],[Nbr Non Ivoiriens4]]</f>
        <v>0</v>
      </c>
      <c r="AC98" s="79"/>
      <c r="AD98" s="311"/>
      <c r="AE98" s="79"/>
      <c r="AF98" s="314">
        <f>+Emplois[[#This Row],[Nbre Ivoiriens5]]+Emplois[[#This Row],[Nbr Non Ivoiriens5]]</f>
        <v>0</v>
      </c>
      <c r="AG98" s="312"/>
      <c r="AH98" s="79"/>
    </row>
    <row r="99" spans="4:34" ht="15" customHeight="1" x14ac:dyDescent="0.35">
      <c r="D99" s="313" t="str">
        <f>IF(Emplois[[#This Row],[Poste/Titre]]="","",ROW(A35))</f>
        <v/>
      </c>
      <c r="E99" s="27"/>
      <c r="F99" s="27"/>
      <c r="G99" s="27"/>
      <c r="H99" s="27"/>
      <c r="I99" s="27"/>
      <c r="J99" s="88"/>
      <c r="K99" s="27"/>
      <c r="L99" s="65"/>
      <c r="M99" s="27"/>
      <c r="N99" s="309"/>
      <c r="O99" s="79"/>
      <c r="P99" s="314">
        <f>+Emplois[[#This Row],[Nbre Ivoiriens]]+Emplois[[#This Row],[Nbr Non Ivoiriens]]</f>
        <v>0</v>
      </c>
      <c r="Q99" s="310"/>
      <c r="R99" s="79"/>
      <c r="S99" s="79"/>
      <c r="T99" s="314">
        <f>+Emplois[[#This Row],[Nbre Ivoiriens2]]+Emplois[[#This Row],[Nbr Non Ivoiriens2]]</f>
        <v>0</v>
      </c>
      <c r="U99" s="79"/>
      <c r="V99" s="311"/>
      <c r="W99" s="79"/>
      <c r="X99" s="314">
        <f>+Emplois[[#This Row],[Nbre Ivoiriens3]]+Emplois[[#This Row],[Nbr Non Ivoiriens3]]</f>
        <v>0</v>
      </c>
      <c r="Y99" s="310"/>
      <c r="Z99" s="79"/>
      <c r="AA99" s="79"/>
      <c r="AB99" s="314">
        <f>+Emplois[[#This Row],[Nbre Ivoiriens4]]+Emplois[[#This Row],[Nbr Non Ivoiriens4]]</f>
        <v>0</v>
      </c>
      <c r="AC99" s="79"/>
      <c r="AD99" s="311"/>
      <c r="AE99" s="79"/>
      <c r="AF99" s="314">
        <f>+Emplois[[#This Row],[Nbre Ivoiriens5]]+Emplois[[#This Row],[Nbr Non Ivoiriens5]]</f>
        <v>0</v>
      </c>
      <c r="AG99" s="312"/>
      <c r="AH99" s="79"/>
    </row>
    <row r="100" spans="4:34" ht="15" customHeight="1" x14ac:dyDescent="0.35">
      <c r="D100" s="313" t="str">
        <f>IF(Emplois[[#This Row],[Poste/Titre]]="","",ROW(A36))</f>
        <v/>
      </c>
      <c r="E100" s="27"/>
      <c r="F100" s="27"/>
      <c r="G100" s="27"/>
      <c r="H100" s="27"/>
      <c r="I100" s="27"/>
      <c r="J100" s="88"/>
      <c r="K100" s="27"/>
      <c r="L100" s="65"/>
      <c r="M100" s="27"/>
      <c r="N100" s="309"/>
      <c r="O100" s="79"/>
      <c r="P100" s="314">
        <f>+Emplois[[#This Row],[Nbre Ivoiriens]]+Emplois[[#This Row],[Nbr Non Ivoiriens]]</f>
        <v>0</v>
      </c>
      <c r="Q100" s="310"/>
      <c r="R100" s="79"/>
      <c r="S100" s="79"/>
      <c r="T100" s="314">
        <f>+Emplois[[#This Row],[Nbre Ivoiriens2]]+Emplois[[#This Row],[Nbr Non Ivoiriens2]]</f>
        <v>0</v>
      </c>
      <c r="U100" s="79"/>
      <c r="V100" s="311"/>
      <c r="W100" s="79"/>
      <c r="X100" s="314">
        <f>+Emplois[[#This Row],[Nbre Ivoiriens3]]+Emplois[[#This Row],[Nbr Non Ivoiriens3]]</f>
        <v>0</v>
      </c>
      <c r="Y100" s="310"/>
      <c r="Z100" s="79"/>
      <c r="AA100" s="79"/>
      <c r="AB100" s="314">
        <f>+Emplois[[#This Row],[Nbre Ivoiriens4]]+Emplois[[#This Row],[Nbr Non Ivoiriens4]]</f>
        <v>0</v>
      </c>
      <c r="AC100" s="79"/>
      <c r="AD100" s="311"/>
      <c r="AE100" s="79"/>
      <c r="AF100" s="314">
        <f>+Emplois[[#This Row],[Nbre Ivoiriens5]]+Emplois[[#This Row],[Nbr Non Ivoiriens5]]</f>
        <v>0</v>
      </c>
      <c r="AG100" s="312"/>
      <c r="AH100" s="79"/>
    </row>
    <row r="101" spans="4:34" ht="15" customHeight="1" x14ac:dyDescent="0.35">
      <c r="D101" s="313" t="str">
        <f>IF(Emplois[[#This Row],[Poste/Titre]]="","",ROW(A37))</f>
        <v/>
      </c>
      <c r="E101" s="27"/>
      <c r="F101" s="27"/>
      <c r="G101" s="27"/>
      <c r="H101" s="27"/>
      <c r="I101" s="27"/>
      <c r="J101" s="88"/>
      <c r="K101" s="27"/>
      <c r="L101" s="65"/>
      <c r="M101" s="27"/>
      <c r="N101" s="309"/>
      <c r="O101" s="79"/>
      <c r="P101" s="314">
        <f>+Emplois[[#This Row],[Nbre Ivoiriens]]+Emplois[[#This Row],[Nbr Non Ivoiriens]]</f>
        <v>0</v>
      </c>
      <c r="Q101" s="310"/>
      <c r="R101" s="79"/>
      <c r="S101" s="79"/>
      <c r="T101" s="314">
        <f>+Emplois[[#This Row],[Nbre Ivoiriens2]]+Emplois[[#This Row],[Nbr Non Ivoiriens2]]</f>
        <v>0</v>
      </c>
      <c r="U101" s="79"/>
      <c r="V101" s="311"/>
      <c r="W101" s="79"/>
      <c r="X101" s="314">
        <f>+Emplois[[#This Row],[Nbre Ivoiriens3]]+Emplois[[#This Row],[Nbr Non Ivoiriens3]]</f>
        <v>0</v>
      </c>
      <c r="Y101" s="310"/>
      <c r="Z101" s="79"/>
      <c r="AA101" s="79"/>
      <c r="AB101" s="314">
        <f>+Emplois[[#This Row],[Nbre Ivoiriens4]]+Emplois[[#This Row],[Nbr Non Ivoiriens4]]</f>
        <v>0</v>
      </c>
      <c r="AC101" s="79"/>
      <c r="AD101" s="311"/>
      <c r="AE101" s="79"/>
      <c r="AF101" s="314">
        <f>+Emplois[[#This Row],[Nbre Ivoiriens5]]+Emplois[[#This Row],[Nbr Non Ivoiriens5]]</f>
        <v>0</v>
      </c>
      <c r="AG101" s="312"/>
      <c r="AH101" s="79"/>
    </row>
    <row r="102" spans="4:34" ht="15" customHeight="1" x14ac:dyDescent="0.35">
      <c r="D102" s="313" t="str">
        <f>IF(Emplois[[#This Row],[Poste/Titre]]="","",ROW(A38))</f>
        <v/>
      </c>
      <c r="E102" s="27"/>
      <c r="F102" s="27"/>
      <c r="G102" s="27"/>
      <c r="H102" s="27"/>
      <c r="I102" s="27"/>
      <c r="J102" s="88"/>
      <c r="K102" s="27"/>
      <c r="L102" s="65"/>
      <c r="M102" s="27"/>
      <c r="N102" s="309"/>
      <c r="O102" s="79"/>
      <c r="P102" s="314">
        <f>+Emplois[[#This Row],[Nbre Ivoiriens]]+Emplois[[#This Row],[Nbr Non Ivoiriens]]</f>
        <v>0</v>
      </c>
      <c r="Q102" s="310"/>
      <c r="R102" s="79"/>
      <c r="S102" s="79"/>
      <c r="T102" s="314">
        <f>+Emplois[[#This Row],[Nbre Ivoiriens2]]+Emplois[[#This Row],[Nbr Non Ivoiriens2]]</f>
        <v>0</v>
      </c>
      <c r="U102" s="79"/>
      <c r="V102" s="311"/>
      <c r="W102" s="79"/>
      <c r="X102" s="314">
        <f>+Emplois[[#This Row],[Nbre Ivoiriens3]]+Emplois[[#This Row],[Nbr Non Ivoiriens3]]</f>
        <v>0</v>
      </c>
      <c r="Y102" s="310"/>
      <c r="Z102" s="79"/>
      <c r="AA102" s="79"/>
      <c r="AB102" s="314">
        <f>+Emplois[[#This Row],[Nbre Ivoiriens4]]+Emplois[[#This Row],[Nbr Non Ivoiriens4]]</f>
        <v>0</v>
      </c>
      <c r="AC102" s="79"/>
      <c r="AD102" s="311"/>
      <c r="AE102" s="79"/>
      <c r="AF102" s="314">
        <f>+Emplois[[#This Row],[Nbre Ivoiriens5]]+Emplois[[#This Row],[Nbr Non Ivoiriens5]]</f>
        <v>0</v>
      </c>
      <c r="AG102" s="312"/>
      <c r="AH102" s="79"/>
    </row>
    <row r="103" spans="4:34" ht="15" customHeight="1" x14ac:dyDescent="0.35">
      <c r="D103" s="313" t="str">
        <f>IF(Emplois[[#This Row],[Poste/Titre]]="","",ROW(A39))</f>
        <v/>
      </c>
      <c r="E103" s="27"/>
      <c r="F103" s="27"/>
      <c r="G103" s="27"/>
      <c r="H103" s="27"/>
      <c r="I103" s="27"/>
      <c r="J103" s="88"/>
      <c r="K103" s="27"/>
      <c r="L103" s="65"/>
      <c r="M103" s="27"/>
      <c r="N103" s="309"/>
      <c r="O103" s="79"/>
      <c r="P103" s="314">
        <f>+Emplois[[#This Row],[Nbre Ivoiriens]]+Emplois[[#This Row],[Nbr Non Ivoiriens]]</f>
        <v>0</v>
      </c>
      <c r="Q103" s="310"/>
      <c r="R103" s="79"/>
      <c r="S103" s="79"/>
      <c r="T103" s="314">
        <f>+Emplois[[#This Row],[Nbre Ivoiriens2]]+Emplois[[#This Row],[Nbr Non Ivoiriens2]]</f>
        <v>0</v>
      </c>
      <c r="U103" s="79"/>
      <c r="V103" s="311"/>
      <c r="W103" s="79"/>
      <c r="X103" s="314">
        <f>+Emplois[[#This Row],[Nbre Ivoiriens3]]+Emplois[[#This Row],[Nbr Non Ivoiriens3]]</f>
        <v>0</v>
      </c>
      <c r="Y103" s="310"/>
      <c r="Z103" s="79"/>
      <c r="AA103" s="79"/>
      <c r="AB103" s="314">
        <f>+Emplois[[#This Row],[Nbre Ivoiriens4]]+Emplois[[#This Row],[Nbr Non Ivoiriens4]]</f>
        <v>0</v>
      </c>
      <c r="AC103" s="79"/>
      <c r="AD103" s="311"/>
      <c r="AE103" s="79"/>
      <c r="AF103" s="314">
        <f>+Emplois[[#This Row],[Nbre Ivoiriens5]]+Emplois[[#This Row],[Nbr Non Ivoiriens5]]</f>
        <v>0</v>
      </c>
      <c r="AG103" s="312"/>
      <c r="AH103" s="79"/>
    </row>
    <row r="104" spans="4:34" ht="15" customHeight="1" x14ac:dyDescent="0.35">
      <c r="D104" s="313" t="str">
        <f>IF(Emplois[[#This Row],[Poste/Titre]]="","",ROW(A40))</f>
        <v/>
      </c>
      <c r="E104" s="27"/>
      <c r="F104" s="27"/>
      <c r="G104" s="27"/>
      <c r="H104" s="27"/>
      <c r="I104" s="27"/>
      <c r="J104" s="88"/>
      <c r="K104" s="27"/>
      <c r="L104" s="65"/>
      <c r="M104" s="27"/>
      <c r="N104" s="309"/>
      <c r="O104" s="79"/>
      <c r="P104" s="314">
        <f>+Emplois[[#This Row],[Nbre Ivoiriens]]+Emplois[[#This Row],[Nbr Non Ivoiriens]]</f>
        <v>0</v>
      </c>
      <c r="Q104" s="310"/>
      <c r="R104" s="79"/>
      <c r="S104" s="79"/>
      <c r="T104" s="314">
        <f>+Emplois[[#This Row],[Nbre Ivoiriens2]]+Emplois[[#This Row],[Nbr Non Ivoiriens2]]</f>
        <v>0</v>
      </c>
      <c r="U104" s="79"/>
      <c r="V104" s="311"/>
      <c r="W104" s="79"/>
      <c r="X104" s="314">
        <f>+Emplois[[#This Row],[Nbre Ivoiriens3]]+Emplois[[#This Row],[Nbr Non Ivoiriens3]]</f>
        <v>0</v>
      </c>
      <c r="Y104" s="310"/>
      <c r="Z104" s="79"/>
      <c r="AA104" s="79"/>
      <c r="AB104" s="314">
        <f>+Emplois[[#This Row],[Nbre Ivoiriens4]]+Emplois[[#This Row],[Nbr Non Ivoiriens4]]</f>
        <v>0</v>
      </c>
      <c r="AC104" s="79"/>
      <c r="AD104" s="311"/>
      <c r="AE104" s="79"/>
      <c r="AF104" s="314">
        <f>+Emplois[[#This Row],[Nbre Ivoiriens5]]+Emplois[[#This Row],[Nbr Non Ivoiriens5]]</f>
        <v>0</v>
      </c>
      <c r="AG104" s="312"/>
      <c r="AH104" s="79"/>
    </row>
    <row r="105" spans="4:34" ht="15" customHeight="1" x14ac:dyDescent="0.35">
      <c r="D105" s="313" t="str">
        <f>IF(Emplois[[#This Row],[Poste/Titre]]="","",ROW(A41))</f>
        <v/>
      </c>
      <c r="E105" s="27"/>
      <c r="F105" s="27"/>
      <c r="G105" s="27"/>
      <c r="H105" s="27"/>
      <c r="I105" s="27"/>
      <c r="J105" s="88"/>
      <c r="K105" s="27"/>
      <c r="L105" s="65"/>
      <c r="M105" s="27"/>
      <c r="N105" s="309"/>
      <c r="O105" s="79"/>
      <c r="P105" s="314">
        <f>+Emplois[[#This Row],[Nbre Ivoiriens]]+Emplois[[#This Row],[Nbr Non Ivoiriens]]</f>
        <v>0</v>
      </c>
      <c r="Q105" s="310"/>
      <c r="R105" s="79"/>
      <c r="S105" s="79"/>
      <c r="T105" s="314">
        <f>+Emplois[[#This Row],[Nbre Ivoiriens2]]+Emplois[[#This Row],[Nbr Non Ivoiriens2]]</f>
        <v>0</v>
      </c>
      <c r="U105" s="79"/>
      <c r="V105" s="311"/>
      <c r="W105" s="79"/>
      <c r="X105" s="314">
        <f>+Emplois[[#This Row],[Nbre Ivoiriens3]]+Emplois[[#This Row],[Nbr Non Ivoiriens3]]</f>
        <v>0</v>
      </c>
      <c r="Y105" s="310"/>
      <c r="Z105" s="79"/>
      <c r="AA105" s="79"/>
      <c r="AB105" s="314">
        <f>+Emplois[[#This Row],[Nbre Ivoiriens4]]+Emplois[[#This Row],[Nbr Non Ivoiriens4]]</f>
        <v>0</v>
      </c>
      <c r="AC105" s="79"/>
      <c r="AD105" s="311"/>
      <c r="AE105" s="79"/>
      <c r="AF105" s="314">
        <f>+Emplois[[#This Row],[Nbre Ivoiriens5]]+Emplois[[#This Row],[Nbr Non Ivoiriens5]]</f>
        <v>0</v>
      </c>
      <c r="AG105" s="312"/>
      <c r="AH105" s="79"/>
    </row>
    <row r="106" spans="4:34" ht="15" customHeight="1" x14ac:dyDescent="0.35">
      <c r="D106" s="313" t="str">
        <f>IF(Emplois[[#This Row],[Poste/Titre]]="","",ROW(A42))</f>
        <v/>
      </c>
      <c r="E106" s="27"/>
      <c r="F106" s="27"/>
      <c r="G106" s="27"/>
      <c r="H106" s="27"/>
      <c r="I106" s="27"/>
      <c r="J106" s="88"/>
      <c r="K106" s="27"/>
      <c r="L106" s="65"/>
      <c r="M106" s="27"/>
      <c r="N106" s="309"/>
      <c r="O106" s="79"/>
      <c r="P106" s="314">
        <f>+Emplois[[#This Row],[Nbre Ivoiriens]]+Emplois[[#This Row],[Nbr Non Ivoiriens]]</f>
        <v>0</v>
      </c>
      <c r="Q106" s="310"/>
      <c r="R106" s="79"/>
      <c r="S106" s="79"/>
      <c r="T106" s="314">
        <f>+Emplois[[#This Row],[Nbre Ivoiriens2]]+Emplois[[#This Row],[Nbr Non Ivoiriens2]]</f>
        <v>0</v>
      </c>
      <c r="U106" s="79"/>
      <c r="V106" s="311"/>
      <c r="W106" s="79"/>
      <c r="X106" s="314">
        <f>+Emplois[[#This Row],[Nbre Ivoiriens3]]+Emplois[[#This Row],[Nbr Non Ivoiriens3]]</f>
        <v>0</v>
      </c>
      <c r="Y106" s="310"/>
      <c r="Z106" s="79"/>
      <c r="AA106" s="79"/>
      <c r="AB106" s="314">
        <f>+Emplois[[#This Row],[Nbre Ivoiriens4]]+Emplois[[#This Row],[Nbr Non Ivoiriens4]]</f>
        <v>0</v>
      </c>
      <c r="AC106" s="79"/>
      <c r="AD106" s="311"/>
      <c r="AE106" s="79"/>
      <c r="AF106" s="314">
        <f>+Emplois[[#This Row],[Nbre Ivoiriens5]]+Emplois[[#This Row],[Nbr Non Ivoiriens5]]</f>
        <v>0</v>
      </c>
      <c r="AG106" s="312"/>
      <c r="AH106" s="79"/>
    </row>
    <row r="107" spans="4:34" ht="15" customHeight="1" x14ac:dyDescent="0.35">
      <c r="D107" s="313" t="str">
        <f>IF(Emplois[[#This Row],[Poste/Titre]]="","",ROW(A43))</f>
        <v/>
      </c>
      <c r="E107" s="27"/>
      <c r="F107" s="27"/>
      <c r="G107" s="27"/>
      <c r="H107" s="27"/>
      <c r="I107" s="27"/>
      <c r="J107" s="88"/>
      <c r="K107" s="27"/>
      <c r="L107" s="65"/>
      <c r="M107" s="27"/>
      <c r="N107" s="309"/>
      <c r="O107" s="79"/>
      <c r="P107" s="314">
        <f>+Emplois[[#This Row],[Nbre Ivoiriens]]+Emplois[[#This Row],[Nbr Non Ivoiriens]]</f>
        <v>0</v>
      </c>
      <c r="Q107" s="310"/>
      <c r="R107" s="79"/>
      <c r="S107" s="79"/>
      <c r="T107" s="314">
        <f>+Emplois[[#This Row],[Nbre Ivoiriens2]]+Emplois[[#This Row],[Nbr Non Ivoiriens2]]</f>
        <v>0</v>
      </c>
      <c r="U107" s="79"/>
      <c r="V107" s="311"/>
      <c r="W107" s="79"/>
      <c r="X107" s="314">
        <f>+Emplois[[#This Row],[Nbre Ivoiriens3]]+Emplois[[#This Row],[Nbr Non Ivoiriens3]]</f>
        <v>0</v>
      </c>
      <c r="Y107" s="310"/>
      <c r="Z107" s="79"/>
      <c r="AA107" s="79"/>
      <c r="AB107" s="314">
        <f>+Emplois[[#This Row],[Nbre Ivoiriens4]]+Emplois[[#This Row],[Nbr Non Ivoiriens4]]</f>
        <v>0</v>
      </c>
      <c r="AC107" s="79"/>
      <c r="AD107" s="311"/>
      <c r="AE107" s="79"/>
      <c r="AF107" s="314">
        <f>+Emplois[[#This Row],[Nbre Ivoiriens5]]+Emplois[[#This Row],[Nbr Non Ivoiriens5]]</f>
        <v>0</v>
      </c>
      <c r="AG107" s="312"/>
      <c r="AH107" s="79"/>
    </row>
    <row r="108" spans="4:34" ht="15" customHeight="1" x14ac:dyDescent="0.35">
      <c r="D108" s="313" t="str">
        <f>IF(Emplois[[#This Row],[Poste/Titre]]="","",ROW(A44))</f>
        <v/>
      </c>
      <c r="E108" s="27"/>
      <c r="F108" s="27"/>
      <c r="G108" s="27"/>
      <c r="H108" s="27"/>
      <c r="I108" s="27"/>
      <c r="J108" s="88"/>
      <c r="K108" s="27"/>
      <c r="L108" s="65"/>
      <c r="M108" s="27"/>
      <c r="N108" s="309"/>
      <c r="O108" s="79"/>
      <c r="P108" s="314">
        <f>+Emplois[[#This Row],[Nbre Ivoiriens]]+Emplois[[#This Row],[Nbr Non Ivoiriens]]</f>
        <v>0</v>
      </c>
      <c r="Q108" s="310"/>
      <c r="R108" s="79"/>
      <c r="S108" s="79"/>
      <c r="T108" s="314">
        <f>+Emplois[[#This Row],[Nbre Ivoiriens2]]+Emplois[[#This Row],[Nbr Non Ivoiriens2]]</f>
        <v>0</v>
      </c>
      <c r="U108" s="79"/>
      <c r="V108" s="311"/>
      <c r="W108" s="79"/>
      <c r="X108" s="314">
        <f>+Emplois[[#This Row],[Nbre Ivoiriens3]]+Emplois[[#This Row],[Nbr Non Ivoiriens3]]</f>
        <v>0</v>
      </c>
      <c r="Y108" s="310"/>
      <c r="Z108" s="79"/>
      <c r="AA108" s="79"/>
      <c r="AB108" s="314">
        <f>+Emplois[[#This Row],[Nbre Ivoiriens4]]+Emplois[[#This Row],[Nbr Non Ivoiriens4]]</f>
        <v>0</v>
      </c>
      <c r="AC108" s="79"/>
      <c r="AD108" s="311"/>
      <c r="AE108" s="79"/>
      <c r="AF108" s="314">
        <f>+Emplois[[#This Row],[Nbre Ivoiriens5]]+Emplois[[#This Row],[Nbr Non Ivoiriens5]]</f>
        <v>0</v>
      </c>
      <c r="AG108" s="312"/>
      <c r="AH108" s="79"/>
    </row>
    <row r="109" spans="4:34" ht="15" customHeight="1" x14ac:dyDescent="0.35">
      <c r="D109" s="313" t="str">
        <f>IF(Emplois[[#This Row],[Poste/Titre]]="","",ROW(A45))</f>
        <v/>
      </c>
      <c r="E109" s="27"/>
      <c r="F109" s="27"/>
      <c r="G109" s="27"/>
      <c r="H109" s="27"/>
      <c r="I109" s="27"/>
      <c r="J109" s="88"/>
      <c r="K109" s="27"/>
      <c r="L109" s="65"/>
      <c r="M109" s="27"/>
      <c r="N109" s="309"/>
      <c r="O109" s="79"/>
      <c r="P109" s="314">
        <f>+Emplois[[#This Row],[Nbre Ivoiriens]]+Emplois[[#This Row],[Nbr Non Ivoiriens]]</f>
        <v>0</v>
      </c>
      <c r="Q109" s="310"/>
      <c r="R109" s="79"/>
      <c r="S109" s="79"/>
      <c r="T109" s="314">
        <f>+Emplois[[#This Row],[Nbre Ivoiriens2]]+Emplois[[#This Row],[Nbr Non Ivoiriens2]]</f>
        <v>0</v>
      </c>
      <c r="U109" s="79"/>
      <c r="V109" s="311"/>
      <c r="W109" s="79"/>
      <c r="X109" s="314">
        <f>+Emplois[[#This Row],[Nbre Ivoiriens3]]+Emplois[[#This Row],[Nbr Non Ivoiriens3]]</f>
        <v>0</v>
      </c>
      <c r="Y109" s="310"/>
      <c r="Z109" s="79"/>
      <c r="AA109" s="79"/>
      <c r="AB109" s="314">
        <f>+Emplois[[#This Row],[Nbre Ivoiriens4]]+Emplois[[#This Row],[Nbr Non Ivoiriens4]]</f>
        <v>0</v>
      </c>
      <c r="AC109" s="79"/>
      <c r="AD109" s="311"/>
      <c r="AE109" s="79"/>
      <c r="AF109" s="314">
        <f>+Emplois[[#This Row],[Nbre Ivoiriens5]]+Emplois[[#This Row],[Nbr Non Ivoiriens5]]</f>
        <v>0</v>
      </c>
      <c r="AG109" s="312"/>
      <c r="AH109" s="79"/>
    </row>
    <row r="110" spans="4:34" ht="15" customHeight="1" x14ac:dyDescent="0.35">
      <c r="D110" s="313" t="str">
        <f>IF(Emplois[[#This Row],[Poste/Titre]]="","",ROW(A46))</f>
        <v/>
      </c>
      <c r="E110" s="27"/>
      <c r="F110" s="27"/>
      <c r="G110" s="27"/>
      <c r="H110" s="27"/>
      <c r="I110" s="27"/>
      <c r="J110" s="88"/>
      <c r="K110" s="27"/>
      <c r="L110" s="65"/>
      <c r="M110" s="27"/>
      <c r="N110" s="309"/>
      <c r="O110" s="79"/>
      <c r="P110" s="314">
        <f>+Emplois[[#This Row],[Nbre Ivoiriens]]+Emplois[[#This Row],[Nbr Non Ivoiriens]]</f>
        <v>0</v>
      </c>
      <c r="Q110" s="310"/>
      <c r="R110" s="79"/>
      <c r="S110" s="79"/>
      <c r="T110" s="314">
        <f>+Emplois[[#This Row],[Nbre Ivoiriens2]]+Emplois[[#This Row],[Nbr Non Ivoiriens2]]</f>
        <v>0</v>
      </c>
      <c r="U110" s="79"/>
      <c r="V110" s="311"/>
      <c r="W110" s="79"/>
      <c r="X110" s="314">
        <f>+Emplois[[#This Row],[Nbre Ivoiriens3]]+Emplois[[#This Row],[Nbr Non Ivoiriens3]]</f>
        <v>0</v>
      </c>
      <c r="Y110" s="310"/>
      <c r="Z110" s="79"/>
      <c r="AA110" s="79"/>
      <c r="AB110" s="314">
        <f>+Emplois[[#This Row],[Nbre Ivoiriens4]]+Emplois[[#This Row],[Nbr Non Ivoiriens4]]</f>
        <v>0</v>
      </c>
      <c r="AC110" s="79"/>
      <c r="AD110" s="311"/>
      <c r="AE110" s="79"/>
      <c r="AF110" s="314">
        <f>+Emplois[[#This Row],[Nbre Ivoiriens5]]+Emplois[[#This Row],[Nbr Non Ivoiriens5]]</f>
        <v>0</v>
      </c>
      <c r="AG110" s="312"/>
      <c r="AH110" s="79"/>
    </row>
    <row r="111" spans="4:34" ht="15" customHeight="1" x14ac:dyDescent="0.35">
      <c r="D111" s="313" t="str">
        <f>IF(Emplois[[#This Row],[Poste/Titre]]="","",ROW(A47))</f>
        <v/>
      </c>
      <c r="E111" s="27"/>
      <c r="F111" s="27"/>
      <c r="G111" s="27"/>
      <c r="H111" s="27"/>
      <c r="I111" s="27"/>
      <c r="J111" s="88"/>
      <c r="K111" s="27"/>
      <c r="L111" s="65"/>
      <c r="M111" s="27"/>
      <c r="N111" s="309"/>
      <c r="O111" s="79"/>
      <c r="P111" s="314">
        <f>+Emplois[[#This Row],[Nbre Ivoiriens]]+Emplois[[#This Row],[Nbr Non Ivoiriens]]</f>
        <v>0</v>
      </c>
      <c r="Q111" s="310"/>
      <c r="R111" s="79"/>
      <c r="S111" s="79"/>
      <c r="T111" s="314">
        <f>+Emplois[[#This Row],[Nbre Ivoiriens2]]+Emplois[[#This Row],[Nbr Non Ivoiriens2]]</f>
        <v>0</v>
      </c>
      <c r="U111" s="79"/>
      <c r="V111" s="311"/>
      <c r="W111" s="79"/>
      <c r="X111" s="314">
        <f>+Emplois[[#This Row],[Nbre Ivoiriens3]]+Emplois[[#This Row],[Nbr Non Ivoiriens3]]</f>
        <v>0</v>
      </c>
      <c r="Y111" s="310"/>
      <c r="Z111" s="79"/>
      <c r="AA111" s="79"/>
      <c r="AB111" s="314">
        <f>+Emplois[[#This Row],[Nbre Ivoiriens4]]+Emplois[[#This Row],[Nbr Non Ivoiriens4]]</f>
        <v>0</v>
      </c>
      <c r="AC111" s="79"/>
      <c r="AD111" s="311"/>
      <c r="AE111" s="79"/>
      <c r="AF111" s="314">
        <f>+Emplois[[#This Row],[Nbre Ivoiriens5]]+Emplois[[#This Row],[Nbr Non Ivoiriens5]]</f>
        <v>0</v>
      </c>
      <c r="AG111" s="312"/>
      <c r="AH111" s="79"/>
    </row>
    <row r="112" spans="4:34" ht="15" customHeight="1" x14ac:dyDescent="0.35">
      <c r="D112" s="313" t="str">
        <f>IF(Emplois[[#This Row],[Poste/Titre]]="","",ROW(A48))</f>
        <v/>
      </c>
      <c r="E112" s="27"/>
      <c r="F112" s="27"/>
      <c r="G112" s="27"/>
      <c r="H112" s="27"/>
      <c r="I112" s="27"/>
      <c r="J112" s="88"/>
      <c r="K112" s="27"/>
      <c r="L112" s="65"/>
      <c r="M112" s="27"/>
      <c r="N112" s="309"/>
      <c r="O112" s="79"/>
      <c r="P112" s="314">
        <f>+Emplois[[#This Row],[Nbre Ivoiriens]]+Emplois[[#This Row],[Nbr Non Ivoiriens]]</f>
        <v>0</v>
      </c>
      <c r="Q112" s="310"/>
      <c r="R112" s="79"/>
      <c r="S112" s="79"/>
      <c r="T112" s="314">
        <f>+Emplois[[#This Row],[Nbre Ivoiriens2]]+Emplois[[#This Row],[Nbr Non Ivoiriens2]]</f>
        <v>0</v>
      </c>
      <c r="U112" s="79"/>
      <c r="V112" s="311"/>
      <c r="W112" s="79"/>
      <c r="X112" s="314">
        <f>+Emplois[[#This Row],[Nbre Ivoiriens3]]+Emplois[[#This Row],[Nbr Non Ivoiriens3]]</f>
        <v>0</v>
      </c>
      <c r="Y112" s="310"/>
      <c r="Z112" s="79"/>
      <c r="AA112" s="79"/>
      <c r="AB112" s="314">
        <f>+Emplois[[#This Row],[Nbre Ivoiriens4]]+Emplois[[#This Row],[Nbr Non Ivoiriens4]]</f>
        <v>0</v>
      </c>
      <c r="AC112" s="79"/>
      <c r="AD112" s="311"/>
      <c r="AE112" s="79"/>
      <c r="AF112" s="314">
        <f>+Emplois[[#This Row],[Nbre Ivoiriens5]]+Emplois[[#This Row],[Nbr Non Ivoiriens5]]</f>
        <v>0</v>
      </c>
      <c r="AG112" s="312"/>
      <c r="AH112" s="79"/>
    </row>
    <row r="113" spans="4:34" ht="15" customHeight="1" x14ac:dyDescent="0.35">
      <c r="D113" s="313" t="str">
        <f>IF(Emplois[[#This Row],[Poste/Titre]]="","",ROW(A49))</f>
        <v/>
      </c>
      <c r="E113" s="27"/>
      <c r="F113" s="27"/>
      <c r="G113" s="27"/>
      <c r="H113" s="27"/>
      <c r="I113" s="27"/>
      <c r="J113" s="88"/>
      <c r="K113" s="27"/>
      <c r="L113" s="65"/>
      <c r="M113" s="27"/>
      <c r="N113" s="309"/>
      <c r="O113" s="79"/>
      <c r="P113" s="314">
        <f>+Emplois[[#This Row],[Nbre Ivoiriens]]+Emplois[[#This Row],[Nbr Non Ivoiriens]]</f>
        <v>0</v>
      </c>
      <c r="Q113" s="310"/>
      <c r="R113" s="79"/>
      <c r="S113" s="79"/>
      <c r="T113" s="314">
        <f>+Emplois[[#This Row],[Nbre Ivoiriens2]]+Emplois[[#This Row],[Nbr Non Ivoiriens2]]</f>
        <v>0</v>
      </c>
      <c r="U113" s="79"/>
      <c r="V113" s="311"/>
      <c r="W113" s="79"/>
      <c r="X113" s="314">
        <f>+Emplois[[#This Row],[Nbre Ivoiriens3]]+Emplois[[#This Row],[Nbr Non Ivoiriens3]]</f>
        <v>0</v>
      </c>
      <c r="Y113" s="310"/>
      <c r="Z113" s="79"/>
      <c r="AA113" s="79"/>
      <c r="AB113" s="314">
        <f>+Emplois[[#This Row],[Nbre Ivoiriens4]]+Emplois[[#This Row],[Nbr Non Ivoiriens4]]</f>
        <v>0</v>
      </c>
      <c r="AC113" s="79"/>
      <c r="AD113" s="311"/>
      <c r="AE113" s="79"/>
      <c r="AF113" s="314">
        <f>+Emplois[[#This Row],[Nbre Ivoiriens5]]+Emplois[[#This Row],[Nbr Non Ivoiriens5]]</f>
        <v>0</v>
      </c>
      <c r="AG113" s="312"/>
      <c r="AH113" s="79"/>
    </row>
    <row r="114" spans="4:34" ht="15" customHeight="1" x14ac:dyDescent="0.35">
      <c r="D114" s="313" t="str">
        <f>IF(Emplois[[#This Row],[Poste/Titre]]="","",ROW(A50))</f>
        <v/>
      </c>
      <c r="E114" s="27"/>
      <c r="F114" s="27"/>
      <c r="G114" s="27"/>
      <c r="H114" s="27"/>
      <c r="I114" s="27"/>
      <c r="J114" s="88"/>
      <c r="K114" s="27"/>
      <c r="L114" s="65"/>
      <c r="M114" s="27"/>
      <c r="N114" s="309"/>
      <c r="O114" s="79"/>
      <c r="P114" s="314">
        <f>+Emplois[[#This Row],[Nbre Ivoiriens]]+Emplois[[#This Row],[Nbr Non Ivoiriens]]</f>
        <v>0</v>
      </c>
      <c r="Q114" s="310"/>
      <c r="R114" s="79"/>
      <c r="S114" s="79"/>
      <c r="T114" s="314">
        <f>+Emplois[[#This Row],[Nbre Ivoiriens2]]+Emplois[[#This Row],[Nbr Non Ivoiriens2]]</f>
        <v>0</v>
      </c>
      <c r="U114" s="79"/>
      <c r="V114" s="311"/>
      <c r="W114" s="79"/>
      <c r="X114" s="314">
        <f>+Emplois[[#This Row],[Nbre Ivoiriens3]]+Emplois[[#This Row],[Nbr Non Ivoiriens3]]</f>
        <v>0</v>
      </c>
      <c r="Y114" s="310"/>
      <c r="Z114" s="79"/>
      <c r="AA114" s="79"/>
      <c r="AB114" s="314">
        <f>+Emplois[[#This Row],[Nbre Ivoiriens4]]+Emplois[[#This Row],[Nbr Non Ivoiriens4]]</f>
        <v>0</v>
      </c>
      <c r="AC114" s="79"/>
      <c r="AD114" s="311"/>
      <c r="AE114" s="79"/>
      <c r="AF114" s="314">
        <f>+Emplois[[#This Row],[Nbre Ivoiriens5]]+Emplois[[#This Row],[Nbr Non Ivoiriens5]]</f>
        <v>0</v>
      </c>
      <c r="AG114" s="312"/>
      <c r="AH114" s="79"/>
    </row>
    <row r="115" spans="4:34" ht="15" customHeight="1" x14ac:dyDescent="0.35">
      <c r="D115" s="313" t="str">
        <f>IF(Emplois[[#This Row],[Poste/Titre]]="","",ROW(A51))</f>
        <v/>
      </c>
      <c r="E115" s="27"/>
      <c r="F115" s="27"/>
      <c r="G115" s="27"/>
      <c r="H115" s="27"/>
      <c r="I115" s="27"/>
      <c r="J115" s="88"/>
      <c r="K115" s="27"/>
      <c r="L115" s="65"/>
      <c r="M115" s="27"/>
      <c r="N115" s="309"/>
      <c r="O115" s="79"/>
      <c r="P115" s="314">
        <f>+Emplois[[#This Row],[Nbre Ivoiriens]]+Emplois[[#This Row],[Nbr Non Ivoiriens]]</f>
        <v>0</v>
      </c>
      <c r="Q115" s="310"/>
      <c r="R115" s="79"/>
      <c r="S115" s="79"/>
      <c r="T115" s="314">
        <f>+Emplois[[#This Row],[Nbre Ivoiriens2]]+Emplois[[#This Row],[Nbr Non Ivoiriens2]]</f>
        <v>0</v>
      </c>
      <c r="U115" s="79"/>
      <c r="V115" s="311"/>
      <c r="W115" s="79"/>
      <c r="X115" s="314">
        <f>+Emplois[[#This Row],[Nbre Ivoiriens3]]+Emplois[[#This Row],[Nbr Non Ivoiriens3]]</f>
        <v>0</v>
      </c>
      <c r="Y115" s="310"/>
      <c r="Z115" s="79"/>
      <c r="AA115" s="79"/>
      <c r="AB115" s="314">
        <f>+Emplois[[#This Row],[Nbre Ivoiriens4]]+Emplois[[#This Row],[Nbr Non Ivoiriens4]]</f>
        <v>0</v>
      </c>
      <c r="AC115" s="79"/>
      <c r="AD115" s="311"/>
      <c r="AE115" s="79"/>
      <c r="AF115" s="314">
        <f>+Emplois[[#This Row],[Nbre Ivoiriens5]]+Emplois[[#This Row],[Nbr Non Ivoiriens5]]</f>
        <v>0</v>
      </c>
      <c r="AG115" s="312"/>
      <c r="AH115" s="79"/>
    </row>
    <row r="116" spans="4:34" ht="15" customHeight="1" x14ac:dyDescent="0.35">
      <c r="D116" s="313" t="str">
        <f>IF(Emplois[[#This Row],[Poste/Titre]]="","",ROW(A52))</f>
        <v/>
      </c>
      <c r="E116" s="27"/>
      <c r="F116" s="27"/>
      <c r="G116" s="27"/>
      <c r="H116" s="27"/>
      <c r="I116" s="27"/>
      <c r="J116" s="88"/>
      <c r="K116" s="27"/>
      <c r="L116" s="65"/>
      <c r="M116" s="27"/>
      <c r="N116" s="309"/>
      <c r="O116" s="79"/>
      <c r="P116" s="314">
        <f>+Emplois[[#This Row],[Nbre Ivoiriens]]+Emplois[[#This Row],[Nbr Non Ivoiriens]]</f>
        <v>0</v>
      </c>
      <c r="Q116" s="310"/>
      <c r="R116" s="79"/>
      <c r="S116" s="79"/>
      <c r="T116" s="314">
        <f>+Emplois[[#This Row],[Nbre Ivoiriens2]]+Emplois[[#This Row],[Nbr Non Ivoiriens2]]</f>
        <v>0</v>
      </c>
      <c r="U116" s="79"/>
      <c r="V116" s="311"/>
      <c r="W116" s="79"/>
      <c r="X116" s="314">
        <f>+Emplois[[#This Row],[Nbre Ivoiriens3]]+Emplois[[#This Row],[Nbr Non Ivoiriens3]]</f>
        <v>0</v>
      </c>
      <c r="Y116" s="310"/>
      <c r="Z116" s="79"/>
      <c r="AA116" s="79"/>
      <c r="AB116" s="314">
        <f>+Emplois[[#This Row],[Nbre Ivoiriens4]]+Emplois[[#This Row],[Nbr Non Ivoiriens4]]</f>
        <v>0</v>
      </c>
      <c r="AC116" s="79"/>
      <c r="AD116" s="311"/>
      <c r="AE116" s="79"/>
      <c r="AF116" s="314">
        <f>+Emplois[[#This Row],[Nbre Ivoiriens5]]+Emplois[[#This Row],[Nbr Non Ivoiriens5]]</f>
        <v>0</v>
      </c>
      <c r="AG116" s="312"/>
      <c r="AH116" s="79"/>
    </row>
    <row r="117" spans="4:34" ht="15" customHeight="1" x14ac:dyDescent="0.35">
      <c r="D117" s="313" t="str">
        <f>IF(Emplois[[#This Row],[Poste/Titre]]="","",ROW(A53))</f>
        <v/>
      </c>
      <c r="E117" s="27"/>
      <c r="F117" s="27"/>
      <c r="G117" s="27"/>
      <c r="H117" s="27"/>
      <c r="I117" s="27"/>
      <c r="J117" s="88"/>
      <c r="K117" s="27"/>
      <c r="L117" s="65"/>
      <c r="M117" s="27"/>
      <c r="N117" s="309"/>
      <c r="O117" s="79"/>
      <c r="P117" s="314">
        <f>+Emplois[[#This Row],[Nbre Ivoiriens]]+Emplois[[#This Row],[Nbr Non Ivoiriens]]</f>
        <v>0</v>
      </c>
      <c r="Q117" s="310"/>
      <c r="R117" s="79"/>
      <c r="S117" s="79"/>
      <c r="T117" s="314">
        <f>+Emplois[[#This Row],[Nbre Ivoiriens2]]+Emplois[[#This Row],[Nbr Non Ivoiriens2]]</f>
        <v>0</v>
      </c>
      <c r="U117" s="79"/>
      <c r="V117" s="311"/>
      <c r="W117" s="79"/>
      <c r="X117" s="314">
        <f>+Emplois[[#This Row],[Nbre Ivoiriens3]]+Emplois[[#This Row],[Nbr Non Ivoiriens3]]</f>
        <v>0</v>
      </c>
      <c r="Y117" s="310"/>
      <c r="Z117" s="79"/>
      <c r="AA117" s="79"/>
      <c r="AB117" s="314">
        <f>+Emplois[[#This Row],[Nbre Ivoiriens4]]+Emplois[[#This Row],[Nbr Non Ivoiriens4]]</f>
        <v>0</v>
      </c>
      <c r="AC117" s="79"/>
      <c r="AD117" s="311"/>
      <c r="AE117" s="79"/>
      <c r="AF117" s="314">
        <f>+Emplois[[#This Row],[Nbre Ivoiriens5]]+Emplois[[#This Row],[Nbr Non Ivoiriens5]]</f>
        <v>0</v>
      </c>
      <c r="AG117" s="312"/>
      <c r="AH117" s="79"/>
    </row>
    <row r="118" spans="4:34" ht="15" customHeight="1" x14ac:dyDescent="0.35">
      <c r="D118" s="313" t="str">
        <f>IF(Emplois[[#This Row],[Poste/Titre]]="","",ROW(A54))</f>
        <v/>
      </c>
      <c r="E118" s="27"/>
      <c r="F118" s="27"/>
      <c r="G118" s="27"/>
      <c r="H118" s="27"/>
      <c r="I118" s="27"/>
      <c r="J118" s="88"/>
      <c r="K118" s="27"/>
      <c r="L118" s="65"/>
      <c r="M118" s="27"/>
      <c r="N118" s="309"/>
      <c r="O118" s="79"/>
      <c r="P118" s="314">
        <f>+Emplois[[#This Row],[Nbre Ivoiriens]]+Emplois[[#This Row],[Nbr Non Ivoiriens]]</f>
        <v>0</v>
      </c>
      <c r="Q118" s="310"/>
      <c r="R118" s="79"/>
      <c r="S118" s="79"/>
      <c r="T118" s="314">
        <f>+Emplois[[#This Row],[Nbre Ivoiriens2]]+Emplois[[#This Row],[Nbr Non Ivoiriens2]]</f>
        <v>0</v>
      </c>
      <c r="U118" s="79"/>
      <c r="V118" s="311"/>
      <c r="W118" s="79"/>
      <c r="X118" s="314">
        <f>+Emplois[[#This Row],[Nbre Ivoiriens3]]+Emplois[[#This Row],[Nbr Non Ivoiriens3]]</f>
        <v>0</v>
      </c>
      <c r="Y118" s="310"/>
      <c r="Z118" s="79"/>
      <c r="AA118" s="79"/>
      <c r="AB118" s="314">
        <f>+Emplois[[#This Row],[Nbre Ivoiriens4]]+Emplois[[#This Row],[Nbr Non Ivoiriens4]]</f>
        <v>0</v>
      </c>
      <c r="AC118" s="79"/>
      <c r="AD118" s="311"/>
      <c r="AE118" s="79"/>
      <c r="AF118" s="314">
        <f>+Emplois[[#This Row],[Nbre Ivoiriens5]]+Emplois[[#This Row],[Nbr Non Ivoiriens5]]</f>
        <v>0</v>
      </c>
      <c r="AG118" s="312"/>
      <c r="AH118" s="79"/>
    </row>
    <row r="119" spans="4:34" ht="15" customHeight="1" x14ac:dyDescent="0.35">
      <c r="D119" s="313" t="str">
        <f>IF(Emplois[[#This Row],[Poste/Titre]]="","",ROW(A55))</f>
        <v/>
      </c>
      <c r="E119" s="27"/>
      <c r="F119" s="27"/>
      <c r="G119" s="27"/>
      <c r="H119" s="27"/>
      <c r="I119" s="27"/>
      <c r="J119" s="88"/>
      <c r="K119" s="27"/>
      <c r="L119" s="65"/>
      <c r="M119" s="27"/>
      <c r="N119" s="309"/>
      <c r="O119" s="79"/>
      <c r="P119" s="314">
        <f>+Emplois[[#This Row],[Nbre Ivoiriens]]+Emplois[[#This Row],[Nbr Non Ivoiriens]]</f>
        <v>0</v>
      </c>
      <c r="Q119" s="310"/>
      <c r="R119" s="79"/>
      <c r="S119" s="79"/>
      <c r="T119" s="314">
        <f>+Emplois[[#This Row],[Nbre Ivoiriens2]]+Emplois[[#This Row],[Nbr Non Ivoiriens2]]</f>
        <v>0</v>
      </c>
      <c r="U119" s="79"/>
      <c r="V119" s="311"/>
      <c r="W119" s="79"/>
      <c r="X119" s="314">
        <f>+Emplois[[#This Row],[Nbre Ivoiriens3]]+Emplois[[#This Row],[Nbr Non Ivoiriens3]]</f>
        <v>0</v>
      </c>
      <c r="Y119" s="310"/>
      <c r="Z119" s="79"/>
      <c r="AA119" s="79"/>
      <c r="AB119" s="314">
        <f>+Emplois[[#This Row],[Nbre Ivoiriens4]]+Emplois[[#This Row],[Nbr Non Ivoiriens4]]</f>
        <v>0</v>
      </c>
      <c r="AC119" s="79"/>
      <c r="AD119" s="311"/>
      <c r="AE119" s="79"/>
      <c r="AF119" s="314">
        <f>+Emplois[[#This Row],[Nbre Ivoiriens5]]+Emplois[[#This Row],[Nbr Non Ivoiriens5]]</f>
        <v>0</v>
      </c>
      <c r="AG119" s="312"/>
      <c r="AH119" s="79"/>
    </row>
    <row r="120" spans="4:34" ht="15" customHeight="1" x14ac:dyDescent="0.35">
      <c r="D120" s="313" t="str">
        <f>IF(Emplois[[#This Row],[Poste/Titre]]="","",ROW(A56))</f>
        <v/>
      </c>
      <c r="E120" s="27"/>
      <c r="F120" s="27"/>
      <c r="G120" s="27"/>
      <c r="H120" s="27"/>
      <c r="I120" s="27"/>
      <c r="J120" s="88"/>
      <c r="K120" s="27"/>
      <c r="L120" s="65"/>
      <c r="M120" s="27"/>
      <c r="N120" s="309"/>
      <c r="O120" s="79"/>
      <c r="P120" s="314">
        <f>+Emplois[[#This Row],[Nbre Ivoiriens]]+Emplois[[#This Row],[Nbr Non Ivoiriens]]</f>
        <v>0</v>
      </c>
      <c r="Q120" s="310"/>
      <c r="R120" s="79"/>
      <c r="S120" s="79"/>
      <c r="T120" s="314">
        <f>+Emplois[[#This Row],[Nbre Ivoiriens2]]+Emplois[[#This Row],[Nbr Non Ivoiriens2]]</f>
        <v>0</v>
      </c>
      <c r="U120" s="79"/>
      <c r="V120" s="311"/>
      <c r="W120" s="79"/>
      <c r="X120" s="314">
        <f>+Emplois[[#This Row],[Nbre Ivoiriens3]]+Emplois[[#This Row],[Nbr Non Ivoiriens3]]</f>
        <v>0</v>
      </c>
      <c r="Y120" s="310"/>
      <c r="Z120" s="79"/>
      <c r="AA120" s="79"/>
      <c r="AB120" s="314">
        <f>+Emplois[[#This Row],[Nbre Ivoiriens4]]+Emplois[[#This Row],[Nbr Non Ivoiriens4]]</f>
        <v>0</v>
      </c>
      <c r="AC120" s="79"/>
      <c r="AD120" s="311"/>
      <c r="AE120" s="79"/>
      <c r="AF120" s="314">
        <f>+Emplois[[#This Row],[Nbre Ivoiriens5]]+Emplois[[#This Row],[Nbr Non Ivoiriens5]]</f>
        <v>0</v>
      </c>
      <c r="AG120" s="312"/>
      <c r="AH120" s="79"/>
    </row>
    <row r="121" spans="4:34" ht="15" customHeight="1" x14ac:dyDescent="0.35">
      <c r="D121" s="313" t="str">
        <f>IF(Emplois[[#This Row],[Poste/Titre]]="","",ROW(A57))</f>
        <v/>
      </c>
      <c r="E121" s="27"/>
      <c r="F121" s="27"/>
      <c r="G121" s="27"/>
      <c r="H121" s="27"/>
      <c r="I121" s="27"/>
      <c r="J121" s="88"/>
      <c r="K121" s="27"/>
      <c r="L121" s="65"/>
      <c r="M121" s="27"/>
      <c r="N121" s="309"/>
      <c r="O121" s="79"/>
      <c r="P121" s="314">
        <f>+Emplois[[#This Row],[Nbre Ivoiriens]]+Emplois[[#This Row],[Nbr Non Ivoiriens]]</f>
        <v>0</v>
      </c>
      <c r="Q121" s="310"/>
      <c r="R121" s="79"/>
      <c r="S121" s="79"/>
      <c r="T121" s="314">
        <f>+Emplois[[#This Row],[Nbre Ivoiriens2]]+Emplois[[#This Row],[Nbr Non Ivoiriens2]]</f>
        <v>0</v>
      </c>
      <c r="U121" s="79"/>
      <c r="V121" s="311"/>
      <c r="W121" s="79"/>
      <c r="X121" s="314">
        <f>+Emplois[[#This Row],[Nbre Ivoiriens3]]+Emplois[[#This Row],[Nbr Non Ivoiriens3]]</f>
        <v>0</v>
      </c>
      <c r="Y121" s="310"/>
      <c r="Z121" s="79"/>
      <c r="AA121" s="79"/>
      <c r="AB121" s="314">
        <f>+Emplois[[#This Row],[Nbre Ivoiriens4]]+Emplois[[#This Row],[Nbr Non Ivoiriens4]]</f>
        <v>0</v>
      </c>
      <c r="AC121" s="79"/>
      <c r="AD121" s="311"/>
      <c r="AE121" s="79"/>
      <c r="AF121" s="314">
        <f>+Emplois[[#This Row],[Nbre Ivoiriens5]]+Emplois[[#This Row],[Nbr Non Ivoiriens5]]</f>
        <v>0</v>
      </c>
      <c r="AG121" s="312"/>
      <c r="AH121" s="79"/>
    </row>
    <row r="122" spans="4:34" ht="15" customHeight="1" x14ac:dyDescent="0.35">
      <c r="D122" s="313" t="str">
        <f>IF(Emplois[[#This Row],[Poste/Titre]]="","",ROW(A58))</f>
        <v/>
      </c>
      <c r="E122" s="27"/>
      <c r="F122" s="27"/>
      <c r="G122" s="27"/>
      <c r="H122" s="27"/>
      <c r="I122" s="27"/>
      <c r="J122" s="88"/>
      <c r="K122" s="27"/>
      <c r="L122" s="65"/>
      <c r="M122" s="27"/>
      <c r="N122" s="309"/>
      <c r="O122" s="79"/>
      <c r="P122" s="314">
        <f>+Emplois[[#This Row],[Nbre Ivoiriens]]+Emplois[[#This Row],[Nbr Non Ivoiriens]]</f>
        <v>0</v>
      </c>
      <c r="Q122" s="310"/>
      <c r="R122" s="79"/>
      <c r="S122" s="79"/>
      <c r="T122" s="314">
        <f>+Emplois[[#This Row],[Nbre Ivoiriens2]]+Emplois[[#This Row],[Nbr Non Ivoiriens2]]</f>
        <v>0</v>
      </c>
      <c r="U122" s="79"/>
      <c r="V122" s="311"/>
      <c r="W122" s="79"/>
      <c r="X122" s="314">
        <f>+Emplois[[#This Row],[Nbre Ivoiriens3]]+Emplois[[#This Row],[Nbr Non Ivoiriens3]]</f>
        <v>0</v>
      </c>
      <c r="Y122" s="310"/>
      <c r="Z122" s="79"/>
      <c r="AA122" s="79"/>
      <c r="AB122" s="314">
        <f>+Emplois[[#This Row],[Nbre Ivoiriens4]]+Emplois[[#This Row],[Nbr Non Ivoiriens4]]</f>
        <v>0</v>
      </c>
      <c r="AC122" s="79"/>
      <c r="AD122" s="311"/>
      <c r="AE122" s="79"/>
      <c r="AF122" s="314">
        <f>+Emplois[[#This Row],[Nbre Ivoiriens5]]+Emplois[[#This Row],[Nbr Non Ivoiriens5]]</f>
        <v>0</v>
      </c>
      <c r="AG122" s="312"/>
      <c r="AH122" s="79"/>
    </row>
    <row r="123" spans="4:34" ht="15" customHeight="1" x14ac:dyDescent="0.35">
      <c r="D123" s="313" t="str">
        <f>IF(Emplois[[#This Row],[Poste/Titre]]="","",ROW(A59))</f>
        <v/>
      </c>
      <c r="E123" s="27"/>
      <c r="F123" s="27"/>
      <c r="G123" s="27"/>
      <c r="H123" s="27"/>
      <c r="I123" s="27"/>
      <c r="J123" s="88"/>
      <c r="K123" s="27"/>
      <c r="L123" s="65"/>
      <c r="M123" s="27"/>
      <c r="N123" s="309"/>
      <c r="O123" s="79"/>
      <c r="P123" s="314">
        <f>+Emplois[[#This Row],[Nbre Ivoiriens]]+Emplois[[#This Row],[Nbr Non Ivoiriens]]</f>
        <v>0</v>
      </c>
      <c r="Q123" s="310"/>
      <c r="R123" s="79"/>
      <c r="S123" s="79"/>
      <c r="T123" s="314">
        <f>+Emplois[[#This Row],[Nbre Ivoiriens2]]+Emplois[[#This Row],[Nbr Non Ivoiriens2]]</f>
        <v>0</v>
      </c>
      <c r="U123" s="79"/>
      <c r="V123" s="311"/>
      <c r="W123" s="79"/>
      <c r="X123" s="314">
        <f>+Emplois[[#This Row],[Nbre Ivoiriens3]]+Emplois[[#This Row],[Nbr Non Ivoiriens3]]</f>
        <v>0</v>
      </c>
      <c r="Y123" s="310"/>
      <c r="Z123" s="79"/>
      <c r="AA123" s="79"/>
      <c r="AB123" s="314">
        <f>+Emplois[[#This Row],[Nbre Ivoiriens4]]+Emplois[[#This Row],[Nbr Non Ivoiriens4]]</f>
        <v>0</v>
      </c>
      <c r="AC123" s="79"/>
      <c r="AD123" s="311"/>
      <c r="AE123" s="79"/>
      <c r="AF123" s="314">
        <f>+Emplois[[#This Row],[Nbre Ivoiriens5]]+Emplois[[#This Row],[Nbr Non Ivoiriens5]]</f>
        <v>0</v>
      </c>
      <c r="AG123" s="312"/>
      <c r="AH123" s="79"/>
    </row>
    <row r="124" spans="4:34" ht="15" customHeight="1" x14ac:dyDescent="0.35">
      <c r="D124" s="313" t="str">
        <f>IF(Emplois[[#This Row],[Poste/Titre]]="","",ROW(A60))</f>
        <v/>
      </c>
      <c r="E124" s="27"/>
      <c r="F124" s="27"/>
      <c r="G124" s="27"/>
      <c r="H124" s="27"/>
      <c r="I124" s="27"/>
      <c r="J124" s="88"/>
      <c r="K124" s="27"/>
      <c r="L124" s="65"/>
      <c r="M124" s="27"/>
      <c r="N124" s="309"/>
      <c r="O124" s="79"/>
      <c r="P124" s="314">
        <f>+Emplois[[#This Row],[Nbre Ivoiriens]]+Emplois[[#This Row],[Nbr Non Ivoiriens]]</f>
        <v>0</v>
      </c>
      <c r="Q124" s="310"/>
      <c r="R124" s="79"/>
      <c r="S124" s="79"/>
      <c r="T124" s="314">
        <f>+Emplois[[#This Row],[Nbre Ivoiriens2]]+Emplois[[#This Row],[Nbr Non Ivoiriens2]]</f>
        <v>0</v>
      </c>
      <c r="U124" s="79"/>
      <c r="V124" s="311"/>
      <c r="W124" s="79"/>
      <c r="X124" s="314">
        <f>+Emplois[[#This Row],[Nbre Ivoiriens3]]+Emplois[[#This Row],[Nbr Non Ivoiriens3]]</f>
        <v>0</v>
      </c>
      <c r="Y124" s="310"/>
      <c r="Z124" s="79"/>
      <c r="AA124" s="79"/>
      <c r="AB124" s="314">
        <f>+Emplois[[#This Row],[Nbre Ivoiriens4]]+Emplois[[#This Row],[Nbr Non Ivoiriens4]]</f>
        <v>0</v>
      </c>
      <c r="AC124" s="79"/>
      <c r="AD124" s="311"/>
      <c r="AE124" s="79"/>
      <c r="AF124" s="314">
        <f>+Emplois[[#This Row],[Nbre Ivoiriens5]]+Emplois[[#This Row],[Nbr Non Ivoiriens5]]</f>
        <v>0</v>
      </c>
      <c r="AG124" s="312"/>
      <c r="AH124" s="79"/>
    </row>
    <row r="125" spans="4:34" ht="15" customHeight="1" x14ac:dyDescent="0.35">
      <c r="D125" s="313" t="str">
        <f>IF(Emplois[[#This Row],[Poste/Titre]]="","",ROW(A61))</f>
        <v/>
      </c>
      <c r="E125" s="27"/>
      <c r="F125" s="27"/>
      <c r="G125" s="27"/>
      <c r="H125" s="27"/>
      <c r="I125" s="27"/>
      <c r="J125" s="88"/>
      <c r="K125" s="27"/>
      <c r="L125" s="65"/>
      <c r="M125" s="27"/>
      <c r="N125" s="309"/>
      <c r="O125" s="79"/>
      <c r="P125" s="314">
        <f>+Emplois[[#This Row],[Nbre Ivoiriens]]+Emplois[[#This Row],[Nbr Non Ivoiriens]]</f>
        <v>0</v>
      </c>
      <c r="Q125" s="310"/>
      <c r="R125" s="79"/>
      <c r="S125" s="79"/>
      <c r="T125" s="314">
        <f>+Emplois[[#This Row],[Nbre Ivoiriens2]]+Emplois[[#This Row],[Nbr Non Ivoiriens2]]</f>
        <v>0</v>
      </c>
      <c r="U125" s="79"/>
      <c r="V125" s="311"/>
      <c r="W125" s="79"/>
      <c r="X125" s="314">
        <f>+Emplois[[#This Row],[Nbre Ivoiriens3]]+Emplois[[#This Row],[Nbr Non Ivoiriens3]]</f>
        <v>0</v>
      </c>
      <c r="Y125" s="310"/>
      <c r="Z125" s="79"/>
      <c r="AA125" s="79"/>
      <c r="AB125" s="314">
        <f>+Emplois[[#This Row],[Nbre Ivoiriens4]]+Emplois[[#This Row],[Nbr Non Ivoiriens4]]</f>
        <v>0</v>
      </c>
      <c r="AC125" s="79"/>
      <c r="AD125" s="311"/>
      <c r="AE125" s="79"/>
      <c r="AF125" s="314">
        <f>+Emplois[[#This Row],[Nbre Ivoiriens5]]+Emplois[[#This Row],[Nbr Non Ivoiriens5]]</f>
        <v>0</v>
      </c>
      <c r="AG125" s="312"/>
      <c r="AH125" s="79"/>
    </row>
    <row r="126" spans="4:34" ht="15" customHeight="1" x14ac:dyDescent="0.35">
      <c r="D126" s="313" t="str">
        <f>IF(Emplois[[#This Row],[Poste/Titre]]="","",ROW(A62))</f>
        <v/>
      </c>
      <c r="E126" s="27"/>
      <c r="F126" s="27"/>
      <c r="G126" s="27"/>
      <c r="H126" s="27"/>
      <c r="I126" s="27"/>
      <c r="J126" s="88"/>
      <c r="K126" s="27"/>
      <c r="L126" s="65"/>
      <c r="M126" s="27"/>
      <c r="N126" s="309"/>
      <c r="O126" s="79"/>
      <c r="P126" s="314">
        <f>+Emplois[[#This Row],[Nbre Ivoiriens]]+Emplois[[#This Row],[Nbr Non Ivoiriens]]</f>
        <v>0</v>
      </c>
      <c r="Q126" s="310"/>
      <c r="R126" s="79"/>
      <c r="S126" s="79"/>
      <c r="T126" s="314">
        <f>+Emplois[[#This Row],[Nbre Ivoiriens2]]+Emplois[[#This Row],[Nbr Non Ivoiriens2]]</f>
        <v>0</v>
      </c>
      <c r="U126" s="79"/>
      <c r="V126" s="311"/>
      <c r="W126" s="79"/>
      <c r="X126" s="314">
        <f>+Emplois[[#This Row],[Nbre Ivoiriens3]]+Emplois[[#This Row],[Nbr Non Ivoiriens3]]</f>
        <v>0</v>
      </c>
      <c r="Y126" s="310"/>
      <c r="Z126" s="79"/>
      <c r="AA126" s="79"/>
      <c r="AB126" s="314">
        <f>+Emplois[[#This Row],[Nbre Ivoiriens4]]+Emplois[[#This Row],[Nbr Non Ivoiriens4]]</f>
        <v>0</v>
      </c>
      <c r="AC126" s="79"/>
      <c r="AD126" s="311"/>
      <c r="AE126" s="79"/>
      <c r="AF126" s="314">
        <f>+Emplois[[#This Row],[Nbre Ivoiriens5]]+Emplois[[#This Row],[Nbr Non Ivoiriens5]]</f>
        <v>0</v>
      </c>
      <c r="AG126" s="312"/>
      <c r="AH126" s="79"/>
    </row>
    <row r="127" spans="4:34" ht="15" customHeight="1" x14ac:dyDescent="0.35">
      <c r="D127" s="313" t="str">
        <f>IF(Emplois[[#This Row],[Poste/Titre]]="","",ROW(A63))</f>
        <v/>
      </c>
      <c r="E127" s="27"/>
      <c r="F127" s="27"/>
      <c r="G127" s="27"/>
      <c r="H127" s="27"/>
      <c r="I127" s="27"/>
      <c r="J127" s="88"/>
      <c r="K127" s="27"/>
      <c r="L127" s="65"/>
      <c r="M127" s="27"/>
      <c r="N127" s="309"/>
      <c r="O127" s="79"/>
      <c r="P127" s="314">
        <f>+Emplois[[#This Row],[Nbre Ivoiriens]]+Emplois[[#This Row],[Nbr Non Ivoiriens]]</f>
        <v>0</v>
      </c>
      <c r="Q127" s="310"/>
      <c r="R127" s="79"/>
      <c r="S127" s="79"/>
      <c r="T127" s="314">
        <f>+Emplois[[#This Row],[Nbre Ivoiriens2]]+Emplois[[#This Row],[Nbr Non Ivoiriens2]]</f>
        <v>0</v>
      </c>
      <c r="U127" s="79"/>
      <c r="V127" s="311"/>
      <c r="W127" s="79"/>
      <c r="X127" s="314">
        <f>+Emplois[[#This Row],[Nbre Ivoiriens3]]+Emplois[[#This Row],[Nbr Non Ivoiriens3]]</f>
        <v>0</v>
      </c>
      <c r="Y127" s="310"/>
      <c r="Z127" s="79"/>
      <c r="AA127" s="79"/>
      <c r="AB127" s="314">
        <f>+Emplois[[#This Row],[Nbre Ivoiriens4]]+Emplois[[#This Row],[Nbr Non Ivoiriens4]]</f>
        <v>0</v>
      </c>
      <c r="AC127" s="79"/>
      <c r="AD127" s="311"/>
      <c r="AE127" s="79"/>
      <c r="AF127" s="314">
        <f>+Emplois[[#This Row],[Nbre Ivoiriens5]]+Emplois[[#This Row],[Nbr Non Ivoiriens5]]</f>
        <v>0</v>
      </c>
      <c r="AG127" s="312"/>
      <c r="AH127" s="79"/>
    </row>
    <row r="128" spans="4:34" ht="15" customHeight="1" x14ac:dyDescent="0.35">
      <c r="D128" s="313" t="str">
        <f>IF(Emplois[[#This Row],[Poste/Titre]]="","",ROW(A64))</f>
        <v/>
      </c>
      <c r="E128" s="27"/>
      <c r="F128" s="27"/>
      <c r="G128" s="27"/>
      <c r="H128" s="27"/>
      <c r="I128" s="27"/>
      <c r="J128" s="88"/>
      <c r="K128" s="27"/>
      <c r="L128" s="65"/>
      <c r="M128" s="27"/>
      <c r="N128" s="309"/>
      <c r="O128" s="79"/>
      <c r="P128" s="314">
        <f>+Emplois[[#This Row],[Nbre Ivoiriens]]+Emplois[[#This Row],[Nbr Non Ivoiriens]]</f>
        <v>0</v>
      </c>
      <c r="Q128" s="310"/>
      <c r="R128" s="79"/>
      <c r="S128" s="79"/>
      <c r="T128" s="314">
        <f>+Emplois[[#This Row],[Nbre Ivoiriens2]]+Emplois[[#This Row],[Nbr Non Ivoiriens2]]</f>
        <v>0</v>
      </c>
      <c r="U128" s="79"/>
      <c r="V128" s="311"/>
      <c r="W128" s="79"/>
      <c r="X128" s="314">
        <f>+Emplois[[#This Row],[Nbre Ivoiriens3]]+Emplois[[#This Row],[Nbr Non Ivoiriens3]]</f>
        <v>0</v>
      </c>
      <c r="Y128" s="310"/>
      <c r="Z128" s="79"/>
      <c r="AA128" s="79"/>
      <c r="AB128" s="314">
        <f>+Emplois[[#This Row],[Nbre Ivoiriens4]]+Emplois[[#This Row],[Nbr Non Ivoiriens4]]</f>
        <v>0</v>
      </c>
      <c r="AC128" s="79"/>
      <c r="AD128" s="311"/>
      <c r="AE128" s="79"/>
      <c r="AF128" s="314">
        <f>+Emplois[[#This Row],[Nbre Ivoiriens5]]+Emplois[[#This Row],[Nbr Non Ivoiriens5]]</f>
        <v>0</v>
      </c>
      <c r="AG128" s="312"/>
      <c r="AH128" s="79"/>
    </row>
    <row r="129" spans="4:34" ht="15" customHeight="1" x14ac:dyDescent="0.35">
      <c r="D129" s="313" t="str">
        <f>IF(Emplois[[#This Row],[Poste/Titre]]="","",ROW(A65))</f>
        <v/>
      </c>
      <c r="E129" s="27"/>
      <c r="F129" s="27"/>
      <c r="G129" s="27"/>
      <c r="H129" s="27"/>
      <c r="I129" s="27"/>
      <c r="J129" s="88"/>
      <c r="K129" s="27"/>
      <c r="L129" s="65"/>
      <c r="M129" s="27"/>
      <c r="N129" s="309"/>
      <c r="O129" s="79"/>
      <c r="P129" s="314">
        <f>+Emplois[[#This Row],[Nbre Ivoiriens]]+Emplois[[#This Row],[Nbr Non Ivoiriens]]</f>
        <v>0</v>
      </c>
      <c r="Q129" s="310"/>
      <c r="R129" s="79"/>
      <c r="S129" s="79"/>
      <c r="T129" s="314">
        <f>+Emplois[[#This Row],[Nbre Ivoiriens2]]+Emplois[[#This Row],[Nbr Non Ivoiriens2]]</f>
        <v>0</v>
      </c>
      <c r="U129" s="79"/>
      <c r="V129" s="311"/>
      <c r="W129" s="79"/>
      <c r="X129" s="314">
        <f>+Emplois[[#This Row],[Nbre Ivoiriens3]]+Emplois[[#This Row],[Nbr Non Ivoiriens3]]</f>
        <v>0</v>
      </c>
      <c r="Y129" s="310"/>
      <c r="Z129" s="79"/>
      <c r="AA129" s="79"/>
      <c r="AB129" s="314">
        <f>+Emplois[[#This Row],[Nbre Ivoiriens4]]+Emplois[[#This Row],[Nbr Non Ivoiriens4]]</f>
        <v>0</v>
      </c>
      <c r="AC129" s="79"/>
      <c r="AD129" s="311"/>
      <c r="AE129" s="79"/>
      <c r="AF129" s="314">
        <f>+Emplois[[#This Row],[Nbre Ivoiriens5]]+Emplois[[#This Row],[Nbr Non Ivoiriens5]]</f>
        <v>0</v>
      </c>
      <c r="AG129" s="312"/>
      <c r="AH129" s="79"/>
    </row>
    <row r="130" spans="4:34" ht="15" customHeight="1" x14ac:dyDescent="0.35">
      <c r="D130" s="313" t="str">
        <f>IF(Emplois[[#This Row],[Poste/Titre]]="","",ROW(A66))</f>
        <v/>
      </c>
      <c r="E130" s="27"/>
      <c r="F130" s="27"/>
      <c r="G130" s="27"/>
      <c r="H130" s="27"/>
      <c r="I130" s="27"/>
      <c r="J130" s="88"/>
      <c r="K130" s="27"/>
      <c r="L130" s="65"/>
      <c r="M130" s="27"/>
      <c r="N130" s="309"/>
      <c r="O130" s="79"/>
      <c r="P130" s="314">
        <f>+Emplois[[#This Row],[Nbre Ivoiriens]]+Emplois[[#This Row],[Nbr Non Ivoiriens]]</f>
        <v>0</v>
      </c>
      <c r="Q130" s="310"/>
      <c r="R130" s="79"/>
      <c r="S130" s="79"/>
      <c r="T130" s="314">
        <f>+Emplois[[#This Row],[Nbre Ivoiriens2]]+Emplois[[#This Row],[Nbr Non Ivoiriens2]]</f>
        <v>0</v>
      </c>
      <c r="U130" s="79"/>
      <c r="V130" s="311"/>
      <c r="W130" s="79"/>
      <c r="X130" s="314">
        <f>+Emplois[[#This Row],[Nbre Ivoiriens3]]+Emplois[[#This Row],[Nbr Non Ivoiriens3]]</f>
        <v>0</v>
      </c>
      <c r="Y130" s="310"/>
      <c r="Z130" s="79"/>
      <c r="AA130" s="79"/>
      <c r="AB130" s="314">
        <f>+Emplois[[#This Row],[Nbre Ivoiriens4]]+Emplois[[#This Row],[Nbr Non Ivoiriens4]]</f>
        <v>0</v>
      </c>
      <c r="AC130" s="79"/>
      <c r="AD130" s="311"/>
      <c r="AE130" s="79"/>
      <c r="AF130" s="314">
        <f>+Emplois[[#This Row],[Nbre Ivoiriens5]]+Emplois[[#This Row],[Nbr Non Ivoiriens5]]</f>
        <v>0</v>
      </c>
      <c r="AG130" s="312"/>
      <c r="AH130" s="79"/>
    </row>
    <row r="131" spans="4:34" ht="15" customHeight="1" x14ac:dyDescent="0.35">
      <c r="D131" s="313" t="str">
        <f>IF(Emplois[[#This Row],[Poste/Titre]]="","",ROW(A67))</f>
        <v/>
      </c>
      <c r="E131" s="27"/>
      <c r="F131" s="27"/>
      <c r="G131" s="27"/>
      <c r="H131" s="27"/>
      <c r="I131" s="27"/>
      <c r="J131" s="88"/>
      <c r="K131" s="27"/>
      <c r="L131" s="65"/>
      <c r="M131" s="27"/>
      <c r="N131" s="309"/>
      <c r="O131" s="79"/>
      <c r="P131" s="314">
        <f>+Emplois[[#This Row],[Nbre Ivoiriens]]+Emplois[[#This Row],[Nbr Non Ivoiriens]]</f>
        <v>0</v>
      </c>
      <c r="Q131" s="310"/>
      <c r="R131" s="79"/>
      <c r="S131" s="79"/>
      <c r="T131" s="314">
        <f>+Emplois[[#This Row],[Nbre Ivoiriens2]]+Emplois[[#This Row],[Nbr Non Ivoiriens2]]</f>
        <v>0</v>
      </c>
      <c r="U131" s="79"/>
      <c r="V131" s="311"/>
      <c r="W131" s="79"/>
      <c r="X131" s="314">
        <f>+Emplois[[#This Row],[Nbre Ivoiriens3]]+Emplois[[#This Row],[Nbr Non Ivoiriens3]]</f>
        <v>0</v>
      </c>
      <c r="Y131" s="310"/>
      <c r="Z131" s="79"/>
      <c r="AA131" s="79"/>
      <c r="AB131" s="314">
        <f>+Emplois[[#This Row],[Nbre Ivoiriens4]]+Emplois[[#This Row],[Nbr Non Ivoiriens4]]</f>
        <v>0</v>
      </c>
      <c r="AC131" s="79"/>
      <c r="AD131" s="311"/>
      <c r="AE131" s="79"/>
      <c r="AF131" s="314">
        <f>+Emplois[[#This Row],[Nbre Ivoiriens5]]+Emplois[[#This Row],[Nbr Non Ivoiriens5]]</f>
        <v>0</v>
      </c>
      <c r="AG131" s="312"/>
      <c r="AH131" s="79"/>
    </row>
    <row r="132" spans="4:34" ht="15" customHeight="1" x14ac:dyDescent="0.35">
      <c r="D132" s="313" t="str">
        <f>IF(Emplois[[#This Row],[Poste/Titre]]="","",ROW(A68))</f>
        <v/>
      </c>
      <c r="E132" s="27"/>
      <c r="F132" s="27"/>
      <c r="G132" s="27"/>
      <c r="H132" s="27"/>
      <c r="I132" s="27"/>
      <c r="J132" s="88"/>
      <c r="K132" s="27"/>
      <c r="L132" s="65"/>
      <c r="M132" s="27"/>
      <c r="N132" s="309"/>
      <c r="O132" s="79"/>
      <c r="P132" s="314">
        <f>+Emplois[[#This Row],[Nbre Ivoiriens]]+Emplois[[#This Row],[Nbr Non Ivoiriens]]</f>
        <v>0</v>
      </c>
      <c r="Q132" s="310"/>
      <c r="R132" s="79"/>
      <c r="S132" s="79"/>
      <c r="T132" s="314">
        <f>+Emplois[[#This Row],[Nbre Ivoiriens2]]+Emplois[[#This Row],[Nbr Non Ivoiriens2]]</f>
        <v>0</v>
      </c>
      <c r="U132" s="79"/>
      <c r="V132" s="311"/>
      <c r="W132" s="79"/>
      <c r="X132" s="314">
        <f>+Emplois[[#This Row],[Nbre Ivoiriens3]]+Emplois[[#This Row],[Nbr Non Ivoiriens3]]</f>
        <v>0</v>
      </c>
      <c r="Y132" s="310"/>
      <c r="Z132" s="79"/>
      <c r="AA132" s="79"/>
      <c r="AB132" s="314">
        <f>+Emplois[[#This Row],[Nbre Ivoiriens4]]+Emplois[[#This Row],[Nbr Non Ivoiriens4]]</f>
        <v>0</v>
      </c>
      <c r="AC132" s="79"/>
      <c r="AD132" s="311"/>
      <c r="AE132" s="79"/>
      <c r="AF132" s="314">
        <f>+Emplois[[#This Row],[Nbre Ivoiriens5]]+Emplois[[#This Row],[Nbr Non Ivoiriens5]]</f>
        <v>0</v>
      </c>
      <c r="AG132" s="312"/>
      <c r="AH132" s="79"/>
    </row>
    <row r="133" spans="4:34" ht="15" customHeight="1" x14ac:dyDescent="0.35">
      <c r="D133" s="313" t="str">
        <f>IF(Emplois[[#This Row],[Poste/Titre]]="","",ROW(A69))</f>
        <v/>
      </c>
      <c r="E133" s="27"/>
      <c r="F133" s="27"/>
      <c r="G133" s="27"/>
      <c r="H133" s="27"/>
      <c r="I133" s="27"/>
      <c r="J133" s="88"/>
      <c r="K133" s="27"/>
      <c r="L133" s="65"/>
      <c r="M133" s="27"/>
      <c r="N133" s="309"/>
      <c r="O133" s="79"/>
      <c r="P133" s="314">
        <f>+Emplois[[#This Row],[Nbre Ivoiriens]]+Emplois[[#This Row],[Nbr Non Ivoiriens]]</f>
        <v>0</v>
      </c>
      <c r="Q133" s="310"/>
      <c r="R133" s="79"/>
      <c r="S133" s="79"/>
      <c r="T133" s="314">
        <f>+Emplois[[#This Row],[Nbre Ivoiriens2]]+Emplois[[#This Row],[Nbr Non Ivoiriens2]]</f>
        <v>0</v>
      </c>
      <c r="U133" s="79"/>
      <c r="V133" s="311"/>
      <c r="W133" s="79"/>
      <c r="X133" s="314">
        <f>+Emplois[[#This Row],[Nbre Ivoiriens3]]+Emplois[[#This Row],[Nbr Non Ivoiriens3]]</f>
        <v>0</v>
      </c>
      <c r="Y133" s="310"/>
      <c r="Z133" s="79"/>
      <c r="AA133" s="79"/>
      <c r="AB133" s="314">
        <f>+Emplois[[#This Row],[Nbre Ivoiriens4]]+Emplois[[#This Row],[Nbr Non Ivoiriens4]]</f>
        <v>0</v>
      </c>
      <c r="AC133" s="79"/>
      <c r="AD133" s="311"/>
      <c r="AE133" s="79"/>
      <c r="AF133" s="314">
        <f>+Emplois[[#This Row],[Nbre Ivoiriens5]]+Emplois[[#This Row],[Nbr Non Ivoiriens5]]</f>
        <v>0</v>
      </c>
      <c r="AG133" s="312"/>
      <c r="AH133" s="79"/>
    </row>
    <row r="134" spans="4:34" ht="15" customHeight="1" x14ac:dyDescent="0.35">
      <c r="D134" s="313" t="str">
        <f>IF(Emplois[[#This Row],[Poste/Titre]]="","",ROW(A70))</f>
        <v/>
      </c>
      <c r="E134" s="27"/>
      <c r="F134" s="27"/>
      <c r="G134" s="27"/>
      <c r="H134" s="27"/>
      <c r="I134" s="27"/>
      <c r="J134" s="88"/>
      <c r="K134" s="27"/>
      <c r="L134" s="65"/>
      <c r="M134" s="27"/>
      <c r="N134" s="309"/>
      <c r="O134" s="79"/>
      <c r="P134" s="314">
        <f>+Emplois[[#This Row],[Nbre Ivoiriens]]+Emplois[[#This Row],[Nbr Non Ivoiriens]]</f>
        <v>0</v>
      </c>
      <c r="Q134" s="310"/>
      <c r="R134" s="79"/>
      <c r="S134" s="79"/>
      <c r="T134" s="314">
        <f>+Emplois[[#This Row],[Nbre Ivoiriens2]]+Emplois[[#This Row],[Nbr Non Ivoiriens2]]</f>
        <v>0</v>
      </c>
      <c r="U134" s="79"/>
      <c r="V134" s="311"/>
      <c r="W134" s="79"/>
      <c r="X134" s="314">
        <f>+Emplois[[#This Row],[Nbre Ivoiriens3]]+Emplois[[#This Row],[Nbr Non Ivoiriens3]]</f>
        <v>0</v>
      </c>
      <c r="Y134" s="310"/>
      <c r="Z134" s="79"/>
      <c r="AA134" s="79"/>
      <c r="AB134" s="314">
        <f>+Emplois[[#This Row],[Nbre Ivoiriens4]]+Emplois[[#This Row],[Nbr Non Ivoiriens4]]</f>
        <v>0</v>
      </c>
      <c r="AC134" s="79"/>
      <c r="AD134" s="311"/>
      <c r="AE134" s="79"/>
      <c r="AF134" s="314">
        <f>+Emplois[[#This Row],[Nbre Ivoiriens5]]+Emplois[[#This Row],[Nbr Non Ivoiriens5]]</f>
        <v>0</v>
      </c>
      <c r="AG134" s="312"/>
      <c r="AH134" s="79"/>
    </row>
    <row r="135" spans="4:34" ht="15" customHeight="1" x14ac:dyDescent="0.35">
      <c r="D135" s="313" t="str">
        <f>IF(Emplois[[#This Row],[Poste/Titre]]="","",ROW(A71))</f>
        <v/>
      </c>
      <c r="E135" s="27"/>
      <c r="F135" s="27"/>
      <c r="G135" s="27"/>
      <c r="H135" s="27"/>
      <c r="I135" s="27"/>
      <c r="J135" s="88"/>
      <c r="K135" s="27"/>
      <c r="L135" s="65"/>
      <c r="M135" s="27"/>
      <c r="N135" s="309"/>
      <c r="O135" s="79"/>
      <c r="P135" s="314">
        <f>+Emplois[[#This Row],[Nbre Ivoiriens]]+Emplois[[#This Row],[Nbr Non Ivoiriens]]</f>
        <v>0</v>
      </c>
      <c r="Q135" s="310"/>
      <c r="R135" s="79"/>
      <c r="S135" s="79"/>
      <c r="T135" s="314">
        <f>+Emplois[[#This Row],[Nbre Ivoiriens2]]+Emplois[[#This Row],[Nbr Non Ivoiriens2]]</f>
        <v>0</v>
      </c>
      <c r="U135" s="79"/>
      <c r="V135" s="311"/>
      <c r="W135" s="79"/>
      <c r="X135" s="314">
        <f>+Emplois[[#This Row],[Nbre Ivoiriens3]]+Emplois[[#This Row],[Nbr Non Ivoiriens3]]</f>
        <v>0</v>
      </c>
      <c r="Y135" s="310"/>
      <c r="Z135" s="79"/>
      <c r="AA135" s="79"/>
      <c r="AB135" s="314">
        <f>+Emplois[[#This Row],[Nbre Ivoiriens4]]+Emplois[[#This Row],[Nbr Non Ivoiriens4]]</f>
        <v>0</v>
      </c>
      <c r="AC135" s="79"/>
      <c r="AD135" s="311"/>
      <c r="AE135" s="79"/>
      <c r="AF135" s="314">
        <f>+Emplois[[#This Row],[Nbre Ivoiriens5]]+Emplois[[#This Row],[Nbr Non Ivoiriens5]]</f>
        <v>0</v>
      </c>
      <c r="AG135" s="312"/>
      <c r="AH135" s="79"/>
    </row>
    <row r="136" spans="4:34" ht="15" customHeight="1" x14ac:dyDescent="0.35">
      <c r="D136" s="313" t="str">
        <f>IF(Emplois[[#This Row],[Poste/Titre]]="","",ROW(A72))</f>
        <v/>
      </c>
      <c r="E136" s="27"/>
      <c r="F136" s="27"/>
      <c r="G136" s="27"/>
      <c r="H136" s="27"/>
      <c r="I136" s="27"/>
      <c r="J136" s="88"/>
      <c r="K136" s="27"/>
      <c r="L136" s="65"/>
      <c r="M136" s="27"/>
      <c r="N136" s="309"/>
      <c r="O136" s="79"/>
      <c r="P136" s="314">
        <f>+Emplois[[#This Row],[Nbre Ivoiriens]]+Emplois[[#This Row],[Nbr Non Ivoiriens]]</f>
        <v>0</v>
      </c>
      <c r="Q136" s="310"/>
      <c r="R136" s="79"/>
      <c r="S136" s="79"/>
      <c r="T136" s="314">
        <f>+Emplois[[#This Row],[Nbre Ivoiriens2]]+Emplois[[#This Row],[Nbr Non Ivoiriens2]]</f>
        <v>0</v>
      </c>
      <c r="U136" s="79"/>
      <c r="V136" s="311"/>
      <c r="W136" s="79"/>
      <c r="X136" s="314">
        <f>+Emplois[[#This Row],[Nbre Ivoiriens3]]+Emplois[[#This Row],[Nbr Non Ivoiriens3]]</f>
        <v>0</v>
      </c>
      <c r="Y136" s="310"/>
      <c r="Z136" s="79"/>
      <c r="AA136" s="79"/>
      <c r="AB136" s="314">
        <f>+Emplois[[#This Row],[Nbre Ivoiriens4]]+Emplois[[#This Row],[Nbr Non Ivoiriens4]]</f>
        <v>0</v>
      </c>
      <c r="AC136" s="79"/>
      <c r="AD136" s="311"/>
      <c r="AE136" s="79"/>
      <c r="AF136" s="314">
        <f>+Emplois[[#This Row],[Nbre Ivoiriens5]]+Emplois[[#This Row],[Nbr Non Ivoiriens5]]</f>
        <v>0</v>
      </c>
      <c r="AG136" s="312"/>
      <c r="AH136" s="79"/>
    </row>
    <row r="137" spans="4:34" ht="15" customHeight="1" x14ac:dyDescent="0.35">
      <c r="D137" s="313" t="str">
        <f>IF(Emplois[[#This Row],[Poste/Titre]]="","",ROW(A73))</f>
        <v/>
      </c>
      <c r="E137" s="27"/>
      <c r="F137" s="27"/>
      <c r="G137" s="27"/>
      <c r="H137" s="27"/>
      <c r="I137" s="27"/>
      <c r="J137" s="88"/>
      <c r="K137" s="27"/>
      <c r="L137" s="65"/>
      <c r="M137" s="27"/>
      <c r="N137" s="309"/>
      <c r="O137" s="79"/>
      <c r="P137" s="314">
        <f>+Emplois[[#This Row],[Nbre Ivoiriens]]+Emplois[[#This Row],[Nbr Non Ivoiriens]]</f>
        <v>0</v>
      </c>
      <c r="Q137" s="310"/>
      <c r="R137" s="79"/>
      <c r="S137" s="79"/>
      <c r="T137" s="314">
        <f>+Emplois[[#This Row],[Nbre Ivoiriens2]]+Emplois[[#This Row],[Nbr Non Ivoiriens2]]</f>
        <v>0</v>
      </c>
      <c r="U137" s="79"/>
      <c r="V137" s="311"/>
      <c r="W137" s="79"/>
      <c r="X137" s="314">
        <f>+Emplois[[#This Row],[Nbre Ivoiriens3]]+Emplois[[#This Row],[Nbr Non Ivoiriens3]]</f>
        <v>0</v>
      </c>
      <c r="Y137" s="310"/>
      <c r="Z137" s="79"/>
      <c r="AA137" s="79"/>
      <c r="AB137" s="314">
        <f>+Emplois[[#This Row],[Nbre Ivoiriens4]]+Emplois[[#This Row],[Nbr Non Ivoiriens4]]</f>
        <v>0</v>
      </c>
      <c r="AC137" s="79"/>
      <c r="AD137" s="311"/>
      <c r="AE137" s="79"/>
      <c r="AF137" s="314">
        <f>+Emplois[[#This Row],[Nbre Ivoiriens5]]+Emplois[[#This Row],[Nbr Non Ivoiriens5]]</f>
        <v>0</v>
      </c>
      <c r="AG137" s="312"/>
      <c r="AH137" s="79"/>
    </row>
    <row r="138" spans="4:34" ht="15" customHeight="1" x14ac:dyDescent="0.35">
      <c r="D138" s="313" t="str">
        <f>IF(Emplois[[#This Row],[Poste/Titre]]="","",ROW(A74))</f>
        <v/>
      </c>
      <c r="E138" s="27"/>
      <c r="F138" s="27"/>
      <c r="G138" s="27"/>
      <c r="H138" s="27"/>
      <c r="I138" s="27"/>
      <c r="J138" s="88"/>
      <c r="K138" s="27"/>
      <c r="L138" s="65"/>
      <c r="M138" s="27"/>
      <c r="N138" s="309"/>
      <c r="O138" s="79"/>
      <c r="P138" s="314">
        <f>+Emplois[[#This Row],[Nbre Ivoiriens]]+Emplois[[#This Row],[Nbr Non Ivoiriens]]</f>
        <v>0</v>
      </c>
      <c r="Q138" s="310"/>
      <c r="R138" s="79"/>
      <c r="S138" s="79"/>
      <c r="T138" s="314">
        <f>+Emplois[[#This Row],[Nbre Ivoiriens2]]+Emplois[[#This Row],[Nbr Non Ivoiriens2]]</f>
        <v>0</v>
      </c>
      <c r="U138" s="79"/>
      <c r="V138" s="311"/>
      <c r="W138" s="79"/>
      <c r="X138" s="314">
        <f>+Emplois[[#This Row],[Nbre Ivoiriens3]]+Emplois[[#This Row],[Nbr Non Ivoiriens3]]</f>
        <v>0</v>
      </c>
      <c r="Y138" s="310"/>
      <c r="Z138" s="79"/>
      <c r="AA138" s="79"/>
      <c r="AB138" s="314">
        <f>+Emplois[[#This Row],[Nbre Ivoiriens4]]+Emplois[[#This Row],[Nbr Non Ivoiriens4]]</f>
        <v>0</v>
      </c>
      <c r="AC138" s="79"/>
      <c r="AD138" s="311"/>
      <c r="AE138" s="79"/>
      <c r="AF138" s="314">
        <f>+Emplois[[#This Row],[Nbre Ivoiriens5]]+Emplois[[#This Row],[Nbr Non Ivoiriens5]]</f>
        <v>0</v>
      </c>
      <c r="AG138" s="312"/>
      <c r="AH138" s="79"/>
    </row>
    <row r="139" spans="4:34" ht="15" customHeight="1" x14ac:dyDescent="0.35">
      <c r="D139" s="313" t="str">
        <f>IF(Emplois[[#This Row],[Poste/Titre]]="","",ROW(A75))</f>
        <v/>
      </c>
      <c r="E139" s="27"/>
      <c r="F139" s="27"/>
      <c r="G139" s="27"/>
      <c r="H139" s="27"/>
      <c r="I139" s="27"/>
      <c r="J139" s="88"/>
      <c r="K139" s="27"/>
      <c r="L139" s="65"/>
      <c r="M139" s="27"/>
      <c r="N139" s="309"/>
      <c r="O139" s="79"/>
      <c r="P139" s="314">
        <f>+Emplois[[#This Row],[Nbre Ivoiriens]]+Emplois[[#This Row],[Nbr Non Ivoiriens]]</f>
        <v>0</v>
      </c>
      <c r="Q139" s="310"/>
      <c r="R139" s="79"/>
      <c r="S139" s="79"/>
      <c r="T139" s="314">
        <f>+Emplois[[#This Row],[Nbre Ivoiriens2]]+Emplois[[#This Row],[Nbr Non Ivoiriens2]]</f>
        <v>0</v>
      </c>
      <c r="U139" s="79"/>
      <c r="V139" s="311"/>
      <c r="W139" s="79"/>
      <c r="X139" s="314">
        <f>+Emplois[[#This Row],[Nbre Ivoiriens3]]+Emplois[[#This Row],[Nbr Non Ivoiriens3]]</f>
        <v>0</v>
      </c>
      <c r="Y139" s="310"/>
      <c r="Z139" s="79"/>
      <c r="AA139" s="79"/>
      <c r="AB139" s="314">
        <f>+Emplois[[#This Row],[Nbre Ivoiriens4]]+Emplois[[#This Row],[Nbr Non Ivoiriens4]]</f>
        <v>0</v>
      </c>
      <c r="AC139" s="79"/>
      <c r="AD139" s="311"/>
      <c r="AE139" s="79"/>
      <c r="AF139" s="314">
        <f>+Emplois[[#This Row],[Nbre Ivoiriens5]]+Emplois[[#This Row],[Nbr Non Ivoiriens5]]</f>
        <v>0</v>
      </c>
      <c r="AG139" s="312"/>
      <c r="AH139" s="79"/>
    </row>
    <row r="140" spans="4:34" ht="15" customHeight="1" x14ac:dyDescent="0.35">
      <c r="D140" s="313" t="str">
        <f>IF(Emplois[[#This Row],[Poste/Titre]]="","",ROW(A76))</f>
        <v/>
      </c>
      <c r="E140" s="27"/>
      <c r="F140" s="27"/>
      <c r="G140" s="27"/>
      <c r="H140" s="27"/>
      <c r="I140" s="27"/>
      <c r="J140" s="88"/>
      <c r="K140" s="27"/>
      <c r="L140" s="65"/>
      <c r="M140" s="27"/>
      <c r="N140" s="309"/>
      <c r="O140" s="79"/>
      <c r="P140" s="314">
        <f>+Emplois[[#This Row],[Nbre Ivoiriens]]+Emplois[[#This Row],[Nbr Non Ivoiriens]]</f>
        <v>0</v>
      </c>
      <c r="Q140" s="310"/>
      <c r="R140" s="79"/>
      <c r="S140" s="79"/>
      <c r="T140" s="314">
        <f>+Emplois[[#This Row],[Nbre Ivoiriens2]]+Emplois[[#This Row],[Nbr Non Ivoiriens2]]</f>
        <v>0</v>
      </c>
      <c r="U140" s="79"/>
      <c r="V140" s="311"/>
      <c r="W140" s="79"/>
      <c r="X140" s="314">
        <f>+Emplois[[#This Row],[Nbre Ivoiriens3]]+Emplois[[#This Row],[Nbr Non Ivoiriens3]]</f>
        <v>0</v>
      </c>
      <c r="Y140" s="310"/>
      <c r="Z140" s="79"/>
      <c r="AA140" s="79"/>
      <c r="AB140" s="314">
        <f>+Emplois[[#This Row],[Nbre Ivoiriens4]]+Emplois[[#This Row],[Nbr Non Ivoiriens4]]</f>
        <v>0</v>
      </c>
      <c r="AC140" s="79"/>
      <c r="AD140" s="311"/>
      <c r="AE140" s="79"/>
      <c r="AF140" s="314">
        <f>+Emplois[[#This Row],[Nbre Ivoiriens5]]+Emplois[[#This Row],[Nbr Non Ivoiriens5]]</f>
        <v>0</v>
      </c>
      <c r="AG140" s="312"/>
      <c r="AH140" s="79"/>
    </row>
    <row r="141" spans="4:34" ht="15" customHeight="1" x14ac:dyDescent="0.35">
      <c r="D141" s="313" t="str">
        <f>IF(Emplois[[#This Row],[Poste/Titre]]="","",ROW(A77))</f>
        <v/>
      </c>
      <c r="E141" s="27"/>
      <c r="F141" s="27"/>
      <c r="G141" s="27"/>
      <c r="H141" s="27"/>
      <c r="I141" s="27"/>
      <c r="J141" s="88"/>
      <c r="K141" s="27"/>
      <c r="L141" s="65"/>
      <c r="M141" s="27"/>
      <c r="N141" s="309"/>
      <c r="O141" s="79"/>
      <c r="P141" s="314">
        <f>+Emplois[[#This Row],[Nbre Ivoiriens]]+Emplois[[#This Row],[Nbr Non Ivoiriens]]</f>
        <v>0</v>
      </c>
      <c r="Q141" s="310"/>
      <c r="R141" s="79"/>
      <c r="S141" s="79"/>
      <c r="T141" s="314">
        <f>+Emplois[[#This Row],[Nbre Ivoiriens2]]+Emplois[[#This Row],[Nbr Non Ivoiriens2]]</f>
        <v>0</v>
      </c>
      <c r="U141" s="79"/>
      <c r="V141" s="311"/>
      <c r="W141" s="79"/>
      <c r="X141" s="314">
        <f>+Emplois[[#This Row],[Nbre Ivoiriens3]]+Emplois[[#This Row],[Nbr Non Ivoiriens3]]</f>
        <v>0</v>
      </c>
      <c r="Y141" s="310"/>
      <c r="Z141" s="79"/>
      <c r="AA141" s="79"/>
      <c r="AB141" s="314">
        <f>+Emplois[[#This Row],[Nbre Ivoiriens4]]+Emplois[[#This Row],[Nbr Non Ivoiriens4]]</f>
        <v>0</v>
      </c>
      <c r="AC141" s="79"/>
      <c r="AD141" s="311"/>
      <c r="AE141" s="79"/>
      <c r="AF141" s="314">
        <f>+Emplois[[#This Row],[Nbre Ivoiriens5]]+Emplois[[#This Row],[Nbr Non Ivoiriens5]]</f>
        <v>0</v>
      </c>
      <c r="AG141" s="312"/>
      <c r="AH141" s="79"/>
    </row>
    <row r="142" spans="4:34" ht="15" customHeight="1" x14ac:dyDescent="0.35">
      <c r="D142" s="313" t="str">
        <f>IF(Emplois[[#This Row],[Poste/Titre]]="","",ROW(A78))</f>
        <v/>
      </c>
      <c r="E142" s="27"/>
      <c r="F142" s="27"/>
      <c r="G142" s="27"/>
      <c r="H142" s="27"/>
      <c r="I142" s="27"/>
      <c r="J142" s="88"/>
      <c r="K142" s="27"/>
      <c r="L142" s="65"/>
      <c r="M142" s="27"/>
      <c r="N142" s="309"/>
      <c r="O142" s="79"/>
      <c r="P142" s="314">
        <f>+Emplois[[#This Row],[Nbre Ivoiriens]]+Emplois[[#This Row],[Nbr Non Ivoiriens]]</f>
        <v>0</v>
      </c>
      <c r="Q142" s="310"/>
      <c r="R142" s="79"/>
      <c r="S142" s="79"/>
      <c r="T142" s="314">
        <f>+Emplois[[#This Row],[Nbre Ivoiriens2]]+Emplois[[#This Row],[Nbr Non Ivoiriens2]]</f>
        <v>0</v>
      </c>
      <c r="U142" s="79"/>
      <c r="V142" s="311"/>
      <c r="W142" s="79"/>
      <c r="X142" s="314">
        <f>+Emplois[[#This Row],[Nbre Ivoiriens3]]+Emplois[[#This Row],[Nbr Non Ivoiriens3]]</f>
        <v>0</v>
      </c>
      <c r="Y142" s="310"/>
      <c r="Z142" s="79"/>
      <c r="AA142" s="79"/>
      <c r="AB142" s="314">
        <f>+Emplois[[#This Row],[Nbre Ivoiriens4]]+Emplois[[#This Row],[Nbr Non Ivoiriens4]]</f>
        <v>0</v>
      </c>
      <c r="AC142" s="79"/>
      <c r="AD142" s="311"/>
      <c r="AE142" s="79"/>
      <c r="AF142" s="314">
        <f>+Emplois[[#This Row],[Nbre Ivoiriens5]]+Emplois[[#This Row],[Nbr Non Ivoiriens5]]</f>
        <v>0</v>
      </c>
      <c r="AG142" s="312"/>
      <c r="AH142" s="79"/>
    </row>
    <row r="143" spans="4:34" ht="15" customHeight="1" x14ac:dyDescent="0.35">
      <c r="D143" s="313" t="str">
        <f>IF(Emplois[[#This Row],[Poste/Titre]]="","",ROW(A79))</f>
        <v/>
      </c>
      <c r="E143" s="27"/>
      <c r="F143" s="27"/>
      <c r="G143" s="27"/>
      <c r="H143" s="27"/>
      <c r="I143" s="27"/>
      <c r="J143" s="88"/>
      <c r="K143" s="27"/>
      <c r="L143" s="65"/>
      <c r="M143" s="27"/>
      <c r="N143" s="309"/>
      <c r="O143" s="79"/>
      <c r="P143" s="314">
        <f>+Emplois[[#This Row],[Nbre Ivoiriens]]+Emplois[[#This Row],[Nbr Non Ivoiriens]]</f>
        <v>0</v>
      </c>
      <c r="Q143" s="310"/>
      <c r="R143" s="79"/>
      <c r="S143" s="79"/>
      <c r="T143" s="314">
        <f>+Emplois[[#This Row],[Nbre Ivoiriens2]]+Emplois[[#This Row],[Nbr Non Ivoiriens2]]</f>
        <v>0</v>
      </c>
      <c r="U143" s="79"/>
      <c r="V143" s="311"/>
      <c r="W143" s="79"/>
      <c r="X143" s="314">
        <f>+Emplois[[#This Row],[Nbre Ivoiriens3]]+Emplois[[#This Row],[Nbr Non Ivoiriens3]]</f>
        <v>0</v>
      </c>
      <c r="Y143" s="310"/>
      <c r="Z143" s="79"/>
      <c r="AA143" s="79"/>
      <c r="AB143" s="314">
        <f>+Emplois[[#This Row],[Nbre Ivoiriens4]]+Emplois[[#This Row],[Nbr Non Ivoiriens4]]</f>
        <v>0</v>
      </c>
      <c r="AC143" s="79"/>
      <c r="AD143" s="311"/>
      <c r="AE143" s="79"/>
      <c r="AF143" s="314">
        <f>+Emplois[[#This Row],[Nbre Ivoiriens5]]+Emplois[[#This Row],[Nbr Non Ivoiriens5]]</f>
        <v>0</v>
      </c>
      <c r="AG143" s="312"/>
      <c r="AH143" s="79"/>
    </row>
    <row r="144" spans="4:34" ht="15" customHeight="1" x14ac:dyDescent="0.35">
      <c r="D144" s="313" t="str">
        <f>IF(Emplois[[#This Row],[Poste/Titre]]="","",ROW(A84))</f>
        <v/>
      </c>
      <c r="E144" s="27"/>
      <c r="F144" s="27"/>
      <c r="G144" s="27"/>
      <c r="H144" s="27"/>
      <c r="I144" s="27"/>
      <c r="J144" s="88"/>
      <c r="K144" s="27"/>
      <c r="L144" s="65"/>
      <c r="M144" s="27"/>
      <c r="N144" s="309"/>
      <c r="O144" s="79"/>
      <c r="P144" s="314">
        <f>+Emplois[[#This Row],[Nbre Ivoiriens]]+Emplois[[#This Row],[Nbr Non Ivoiriens]]</f>
        <v>0</v>
      </c>
      <c r="Q144" s="310"/>
      <c r="R144" s="79"/>
      <c r="S144" s="79"/>
      <c r="T144" s="314">
        <f>+Emplois[[#This Row],[Nbre Ivoiriens2]]+Emplois[[#This Row],[Nbr Non Ivoiriens2]]</f>
        <v>0</v>
      </c>
      <c r="U144" s="79"/>
      <c r="V144" s="311"/>
      <c r="W144" s="79"/>
      <c r="X144" s="314">
        <f>+Emplois[[#This Row],[Nbre Ivoiriens3]]+Emplois[[#This Row],[Nbr Non Ivoiriens3]]</f>
        <v>0</v>
      </c>
      <c r="Y144" s="310"/>
      <c r="Z144" s="79"/>
      <c r="AA144" s="79"/>
      <c r="AB144" s="314">
        <f>+Emplois[[#This Row],[Nbre Ivoiriens4]]+Emplois[[#This Row],[Nbr Non Ivoiriens4]]</f>
        <v>0</v>
      </c>
      <c r="AC144" s="79"/>
      <c r="AD144" s="311"/>
      <c r="AE144" s="79"/>
      <c r="AF144" s="314">
        <f>+Emplois[[#This Row],[Nbre Ivoiriens5]]+Emplois[[#This Row],[Nbr Non Ivoiriens5]]</f>
        <v>0</v>
      </c>
      <c r="AG144" s="312"/>
      <c r="AH144" s="79"/>
    </row>
    <row r="145" spans="4:34" ht="15" customHeight="1" x14ac:dyDescent="0.35">
      <c r="D145" s="313" t="str">
        <f>IF(Emplois[[#This Row],[Poste/Titre]]="","",ROW(A85))</f>
        <v/>
      </c>
      <c r="E145" s="27"/>
      <c r="F145" s="27"/>
      <c r="G145" s="27"/>
      <c r="H145" s="27"/>
      <c r="I145" s="27"/>
      <c r="J145" s="88"/>
      <c r="K145" s="27"/>
      <c r="L145" s="65"/>
      <c r="M145" s="27"/>
      <c r="N145" s="309"/>
      <c r="O145" s="79"/>
      <c r="P145" s="314">
        <f>+Emplois[[#This Row],[Nbre Ivoiriens]]+Emplois[[#This Row],[Nbr Non Ivoiriens]]</f>
        <v>0</v>
      </c>
      <c r="Q145" s="310"/>
      <c r="R145" s="79"/>
      <c r="S145" s="79"/>
      <c r="T145" s="314">
        <f>+Emplois[[#This Row],[Nbre Ivoiriens2]]+Emplois[[#This Row],[Nbr Non Ivoiriens2]]</f>
        <v>0</v>
      </c>
      <c r="U145" s="79"/>
      <c r="V145" s="311"/>
      <c r="W145" s="79"/>
      <c r="X145" s="314">
        <f>+Emplois[[#This Row],[Nbre Ivoiriens3]]+Emplois[[#This Row],[Nbr Non Ivoiriens3]]</f>
        <v>0</v>
      </c>
      <c r="Y145" s="310"/>
      <c r="Z145" s="79"/>
      <c r="AA145" s="79"/>
      <c r="AB145" s="314">
        <f>+Emplois[[#This Row],[Nbre Ivoiriens4]]+Emplois[[#This Row],[Nbr Non Ivoiriens4]]</f>
        <v>0</v>
      </c>
      <c r="AC145" s="79"/>
      <c r="AD145" s="311"/>
      <c r="AE145" s="79"/>
      <c r="AF145" s="314">
        <f>+Emplois[[#This Row],[Nbre Ivoiriens5]]+Emplois[[#This Row],[Nbr Non Ivoiriens5]]</f>
        <v>0</v>
      </c>
      <c r="AG145" s="312"/>
      <c r="AH145" s="79"/>
    </row>
    <row r="146" spans="4:34" ht="15" customHeight="1" x14ac:dyDescent="0.35">
      <c r="D146" s="313" t="str">
        <f>IF(Emplois[[#This Row],[Poste/Titre]]="","",ROW(A86))</f>
        <v/>
      </c>
      <c r="E146" s="27"/>
      <c r="F146" s="27"/>
      <c r="G146" s="27"/>
      <c r="H146" s="27"/>
      <c r="I146" s="27"/>
      <c r="J146" s="88"/>
      <c r="K146" s="27"/>
      <c r="L146" s="65"/>
      <c r="M146" s="27"/>
      <c r="N146" s="309"/>
      <c r="O146" s="79"/>
      <c r="P146" s="314">
        <f>+Emplois[[#This Row],[Nbre Ivoiriens]]+Emplois[[#This Row],[Nbr Non Ivoiriens]]</f>
        <v>0</v>
      </c>
      <c r="Q146" s="310"/>
      <c r="R146" s="79"/>
      <c r="S146" s="79"/>
      <c r="T146" s="314">
        <f>+Emplois[[#This Row],[Nbre Ivoiriens2]]+Emplois[[#This Row],[Nbr Non Ivoiriens2]]</f>
        <v>0</v>
      </c>
      <c r="U146" s="79"/>
      <c r="V146" s="311"/>
      <c r="W146" s="79"/>
      <c r="X146" s="314">
        <f>+Emplois[[#This Row],[Nbre Ivoiriens3]]+Emplois[[#This Row],[Nbr Non Ivoiriens3]]</f>
        <v>0</v>
      </c>
      <c r="Y146" s="310"/>
      <c r="Z146" s="79"/>
      <c r="AA146" s="79"/>
      <c r="AB146" s="314">
        <f>+Emplois[[#This Row],[Nbre Ivoiriens4]]+Emplois[[#This Row],[Nbr Non Ivoiriens4]]</f>
        <v>0</v>
      </c>
      <c r="AC146" s="79"/>
      <c r="AD146" s="311"/>
      <c r="AE146" s="79"/>
      <c r="AF146" s="314">
        <f>+Emplois[[#This Row],[Nbre Ivoiriens5]]+Emplois[[#This Row],[Nbr Non Ivoiriens5]]</f>
        <v>0</v>
      </c>
      <c r="AG146" s="312"/>
      <c r="AH146" s="79"/>
    </row>
    <row r="147" spans="4:34" ht="15" customHeight="1" x14ac:dyDescent="0.35">
      <c r="D147" s="313" t="str">
        <f>IF(Emplois[[#This Row],[Poste/Titre]]="","",ROW(A87))</f>
        <v/>
      </c>
      <c r="E147" s="27"/>
      <c r="F147" s="27"/>
      <c r="G147" s="27"/>
      <c r="H147" s="27"/>
      <c r="I147" s="27"/>
      <c r="J147" s="88"/>
      <c r="K147" s="27"/>
      <c r="L147" s="65"/>
      <c r="M147" s="27"/>
      <c r="N147" s="309"/>
      <c r="O147" s="79"/>
      <c r="P147" s="314">
        <f>+Emplois[[#This Row],[Nbre Ivoiriens]]+Emplois[[#This Row],[Nbr Non Ivoiriens]]</f>
        <v>0</v>
      </c>
      <c r="Q147" s="310"/>
      <c r="R147" s="79"/>
      <c r="S147" s="79"/>
      <c r="T147" s="314">
        <f>+Emplois[[#This Row],[Nbre Ivoiriens2]]+Emplois[[#This Row],[Nbr Non Ivoiriens2]]</f>
        <v>0</v>
      </c>
      <c r="U147" s="79"/>
      <c r="V147" s="311"/>
      <c r="W147" s="79"/>
      <c r="X147" s="314">
        <f>+Emplois[[#This Row],[Nbre Ivoiriens3]]+Emplois[[#This Row],[Nbr Non Ivoiriens3]]</f>
        <v>0</v>
      </c>
      <c r="Y147" s="310"/>
      <c r="Z147" s="79"/>
      <c r="AA147" s="79"/>
      <c r="AB147" s="314">
        <f>+Emplois[[#This Row],[Nbre Ivoiriens4]]+Emplois[[#This Row],[Nbr Non Ivoiriens4]]</f>
        <v>0</v>
      </c>
      <c r="AC147" s="79"/>
      <c r="AD147" s="311"/>
      <c r="AE147" s="79"/>
      <c r="AF147" s="314">
        <f>+Emplois[[#This Row],[Nbre Ivoiriens5]]+Emplois[[#This Row],[Nbr Non Ivoiriens5]]</f>
        <v>0</v>
      </c>
      <c r="AG147" s="312"/>
      <c r="AH147" s="79"/>
    </row>
    <row r="148" spans="4:34" ht="15" customHeight="1" x14ac:dyDescent="0.35">
      <c r="D148" s="313" t="str">
        <f>IF(Emplois[[#This Row],[Poste/Titre]]="","",ROW(A88))</f>
        <v/>
      </c>
      <c r="E148" s="27"/>
      <c r="F148" s="27"/>
      <c r="G148" s="27"/>
      <c r="H148" s="27"/>
      <c r="I148" s="27"/>
      <c r="J148" s="88"/>
      <c r="K148" s="27"/>
      <c r="L148" s="65"/>
      <c r="M148" s="27"/>
      <c r="N148" s="309"/>
      <c r="O148" s="79"/>
      <c r="P148" s="314">
        <f>+Emplois[[#This Row],[Nbre Ivoiriens]]+Emplois[[#This Row],[Nbr Non Ivoiriens]]</f>
        <v>0</v>
      </c>
      <c r="Q148" s="310"/>
      <c r="R148" s="79"/>
      <c r="S148" s="79"/>
      <c r="T148" s="314">
        <f>+Emplois[[#This Row],[Nbre Ivoiriens2]]+Emplois[[#This Row],[Nbr Non Ivoiriens2]]</f>
        <v>0</v>
      </c>
      <c r="U148" s="79"/>
      <c r="V148" s="311"/>
      <c r="W148" s="79"/>
      <c r="X148" s="314">
        <f>+Emplois[[#This Row],[Nbre Ivoiriens3]]+Emplois[[#This Row],[Nbr Non Ivoiriens3]]</f>
        <v>0</v>
      </c>
      <c r="Y148" s="310"/>
      <c r="Z148" s="79"/>
      <c r="AA148" s="79"/>
      <c r="AB148" s="314">
        <f>+Emplois[[#This Row],[Nbre Ivoiriens4]]+Emplois[[#This Row],[Nbr Non Ivoiriens4]]</f>
        <v>0</v>
      </c>
      <c r="AC148" s="79"/>
      <c r="AD148" s="311"/>
      <c r="AE148" s="79"/>
      <c r="AF148" s="314">
        <f>+Emplois[[#This Row],[Nbre Ivoiriens5]]+Emplois[[#This Row],[Nbr Non Ivoiriens5]]</f>
        <v>0</v>
      </c>
      <c r="AG148" s="312"/>
      <c r="AH148" s="79"/>
    </row>
    <row r="149" spans="4:34" ht="15" customHeight="1" x14ac:dyDescent="0.35">
      <c r="D149" s="313" t="str">
        <f>IF(Emplois[[#This Row],[Poste/Titre]]="","",ROW(A89))</f>
        <v/>
      </c>
      <c r="E149" s="27"/>
      <c r="F149" s="27"/>
      <c r="G149" s="27"/>
      <c r="H149" s="27"/>
      <c r="I149" s="27"/>
      <c r="J149" s="88"/>
      <c r="K149" s="27"/>
      <c r="L149" s="65"/>
      <c r="M149" s="27"/>
      <c r="N149" s="309"/>
      <c r="O149" s="79"/>
      <c r="P149" s="314">
        <f>+Emplois[[#This Row],[Nbre Ivoiriens]]+Emplois[[#This Row],[Nbr Non Ivoiriens]]</f>
        <v>0</v>
      </c>
      <c r="Q149" s="310"/>
      <c r="R149" s="79"/>
      <c r="S149" s="79"/>
      <c r="T149" s="314">
        <f>+Emplois[[#This Row],[Nbre Ivoiriens2]]+Emplois[[#This Row],[Nbr Non Ivoiriens2]]</f>
        <v>0</v>
      </c>
      <c r="U149" s="79"/>
      <c r="V149" s="311"/>
      <c r="W149" s="79"/>
      <c r="X149" s="314">
        <f>+Emplois[[#This Row],[Nbre Ivoiriens3]]+Emplois[[#This Row],[Nbr Non Ivoiriens3]]</f>
        <v>0</v>
      </c>
      <c r="Y149" s="310"/>
      <c r="Z149" s="79"/>
      <c r="AA149" s="79"/>
      <c r="AB149" s="314">
        <f>+Emplois[[#This Row],[Nbre Ivoiriens4]]+Emplois[[#This Row],[Nbr Non Ivoiriens4]]</f>
        <v>0</v>
      </c>
      <c r="AC149" s="79"/>
      <c r="AD149" s="311"/>
      <c r="AE149" s="79"/>
      <c r="AF149" s="314">
        <f>+Emplois[[#This Row],[Nbre Ivoiriens5]]+Emplois[[#This Row],[Nbr Non Ivoiriens5]]</f>
        <v>0</v>
      </c>
      <c r="AG149" s="312"/>
      <c r="AH149" s="79"/>
    </row>
    <row r="150" spans="4:34" ht="15" customHeight="1" x14ac:dyDescent="0.35">
      <c r="D150" s="313" t="str">
        <f>IF(Emplois[[#This Row],[Poste/Titre]]="","",ROW(A90))</f>
        <v/>
      </c>
      <c r="E150" s="27"/>
      <c r="F150" s="27"/>
      <c r="G150" s="27"/>
      <c r="H150" s="27"/>
      <c r="I150" s="27"/>
      <c r="J150" s="88"/>
      <c r="K150" s="27"/>
      <c r="L150" s="65"/>
      <c r="M150" s="27"/>
      <c r="N150" s="309"/>
      <c r="O150" s="79"/>
      <c r="P150" s="314">
        <f>+Emplois[[#This Row],[Nbre Ivoiriens]]+Emplois[[#This Row],[Nbr Non Ivoiriens]]</f>
        <v>0</v>
      </c>
      <c r="Q150" s="310"/>
      <c r="R150" s="79"/>
      <c r="S150" s="79"/>
      <c r="T150" s="314">
        <f>+Emplois[[#This Row],[Nbre Ivoiriens2]]+Emplois[[#This Row],[Nbr Non Ivoiriens2]]</f>
        <v>0</v>
      </c>
      <c r="U150" s="79"/>
      <c r="V150" s="311"/>
      <c r="W150" s="79"/>
      <c r="X150" s="314">
        <f>+Emplois[[#This Row],[Nbre Ivoiriens3]]+Emplois[[#This Row],[Nbr Non Ivoiriens3]]</f>
        <v>0</v>
      </c>
      <c r="Y150" s="310"/>
      <c r="Z150" s="79"/>
      <c r="AA150" s="79"/>
      <c r="AB150" s="314">
        <f>+Emplois[[#This Row],[Nbre Ivoiriens4]]+Emplois[[#This Row],[Nbr Non Ivoiriens4]]</f>
        <v>0</v>
      </c>
      <c r="AC150" s="79"/>
      <c r="AD150" s="311"/>
      <c r="AE150" s="79"/>
      <c r="AF150" s="314">
        <f>+Emplois[[#This Row],[Nbre Ivoiriens5]]+Emplois[[#This Row],[Nbr Non Ivoiriens5]]</f>
        <v>0</v>
      </c>
      <c r="AG150" s="312"/>
      <c r="AH150" s="79"/>
    </row>
    <row r="151" spans="4:34" ht="15" customHeight="1" x14ac:dyDescent="0.35">
      <c r="D151" s="313" t="str">
        <f>IF(Emplois[[#This Row],[Poste/Titre]]="","",ROW(A91))</f>
        <v/>
      </c>
      <c r="E151" s="27"/>
      <c r="F151" s="27"/>
      <c r="G151" s="27"/>
      <c r="H151" s="27"/>
      <c r="I151" s="27"/>
      <c r="J151" s="88"/>
      <c r="K151" s="27"/>
      <c r="L151" s="65"/>
      <c r="M151" s="27"/>
      <c r="N151" s="309"/>
      <c r="O151" s="79"/>
      <c r="P151" s="314">
        <f>+Emplois[[#This Row],[Nbre Ivoiriens]]+Emplois[[#This Row],[Nbr Non Ivoiriens]]</f>
        <v>0</v>
      </c>
      <c r="Q151" s="310"/>
      <c r="R151" s="79"/>
      <c r="S151" s="79"/>
      <c r="T151" s="314">
        <f>+Emplois[[#This Row],[Nbre Ivoiriens2]]+Emplois[[#This Row],[Nbr Non Ivoiriens2]]</f>
        <v>0</v>
      </c>
      <c r="U151" s="79"/>
      <c r="V151" s="311"/>
      <c r="W151" s="79"/>
      <c r="X151" s="314">
        <f>+Emplois[[#This Row],[Nbre Ivoiriens3]]+Emplois[[#This Row],[Nbr Non Ivoiriens3]]</f>
        <v>0</v>
      </c>
      <c r="Y151" s="310"/>
      <c r="Z151" s="79"/>
      <c r="AA151" s="79"/>
      <c r="AB151" s="314">
        <f>+Emplois[[#This Row],[Nbre Ivoiriens4]]+Emplois[[#This Row],[Nbr Non Ivoiriens4]]</f>
        <v>0</v>
      </c>
      <c r="AC151" s="79"/>
      <c r="AD151" s="311"/>
      <c r="AE151" s="79"/>
      <c r="AF151" s="314">
        <f>+Emplois[[#This Row],[Nbre Ivoiriens5]]+Emplois[[#This Row],[Nbr Non Ivoiriens5]]</f>
        <v>0</v>
      </c>
      <c r="AG151" s="312"/>
      <c r="AH151" s="79"/>
    </row>
    <row r="152" spans="4:34" ht="15" customHeight="1" x14ac:dyDescent="0.35">
      <c r="D152" s="313" t="str">
        <f>IF(Emplois[[#This Row],[Poste/Titre]]="","",ROW(A92))</f>
        <v/>
      </c>
      <c r="E152" s="27"/>
      <c r="F152" s="27"/>
      <c r="G152" s="27"/>
      <c r="H152" s="27"/>
      <c r="I152" s="27"/>
      <c r="J152" s="88"/>
      <c r="K152" s="27"/>
      <c r="L152" s="65"/>
      <c r="M152" s="27"/>
      <c r="N152" s="309"/>
      <c r="O152" s="79"/>
      <c r="P152" s="314">
        <f>+Emplois[[#This Row],[Nbre Ivoiriens]]+Emplois[[#This Row],[Nbr Non Ivoiriens]]</f>
        <v>0</v>
      </c>
      <c r="Q152" s="310"/>
      <c r="R152" s="79"/>
      <c r="S152" s="79"/>
      <c r="T152" s="314">
        <f>+Emplois[[#This Row],[Nbre Ivoiriens2]]+Emplois[[#This Row],[Nbr Non Ivoiriens2]]</f>
        <v>0</v>
      </c>
      <c r="U152" s="79"/>
      <c r="V152" s="311"/>
      <c r="W152" s="79"/>
      <c r="X152" s="314">
        <f>+Emplois[[#This Row],[Nbre Ivoiriens3]]+Emplois[[#This Row],[Nbr Non Ivoiriens3]]</f>
        <v>0</v>
      </c>
      <c r="Y152" s="310"/>
      <c r="Z152" s="79"/>
      <c r="AA152" s="79"/>
      <c r="AB152" s="314">
        <f>+Emplois[[#This Row],[Nbre Ivoiriens4]]+Emplois[[#This Row],[Nbr Non Ivoiriens4]]</f>
        <v>0</v>
      </c>
      <c r="AC152" s="79"/>
      <c r="AD152" s="311"/>
      <c r="AE152" s="79"/>
      <c r="AF152" s="314">
        <f>+Emplois[[#This Row],[Nbre Ivoiriens5]]+Emplois[[#This Row],[Nbr Non Ivoiriens5]]</f>
        <v>0</v>
      </c>
      <c r="AG152" s="312"/>
      <c r="AH152" s="79"/>
    </row>
    <row r="153" spans="4:34" ht="15" customHeight="1" x14ac:dyDescent="0.35">
      <c r="D153" s="313" t="str">
        <f>IF(Emplois[[#This Row],[Poste/Titre]]="","",ROW(A93))</f>
        <v/>
      </c>
      <c r="E153" s="27"/>
      <c r="F153" s="27"/>
      <c r="G153" s="27"/>
      <c r="H153" s="27"/>
      <c r="I153" s="27"/>
      <c r="J153" s="88"/>
      <c r="K153" s="27"/>
      <c r="L153" s="65"/>
      <c r="M153" s="27"/>
      <c r="N153" s="309"/>
      <c r="O153" s="79"/>
      <c r="P153" s="314">
        <f>+Emplois[[#This Row],[Nbre Ivoiriens]]+Emplois[[#This Row],[Nbr Non Ivoiriens]]</f>
        <v>0</v>
      </c>
      <c r="Q153" s="310"/>
      <c r="R153" s="79"/>
      <c r="S153" s="79"/>
      <c r="T153" s="314">
        <f>+Emplois[[#This Row],[Nbre Ivoiriens2]]+Emplois[[#This Row],[Nbr Non Ivoiriens2]]</f>
        <v>0</v>
      </c>
      <c r="U153" s="79"/>
      <c r="V153" s="311"/>
      <c r="W153" s="79"/>
      <c r="X153" s="314">
        <f>+Emplois[[#This Row],[Nbre Ivoiriens3]]+Emplois[[#This Row],[Nbr Non Ivoiriens3]]</f>
        <v>0</v>
      </c>
      <c r="Y153" s="310"/>
      <c r="Z153" s="79"/>
      <c r="AA153" s="79"/>
      <c r="AB153" s="314">
        <f>+Emplois[[#This Row],[Nbre Ivoiriens4]]+Emplois[[#This Row],[Nbr Non Ivoiriens4]]</f>
        <v>0</v>
      </c>
      <c r="AC153" s="79"/>
      <c r="AD153" s="311"/>
      <c r="AE153" s="79"/>
      <c r="AF153" s="314">
        <f>+Emplois[[#This Row],[Nbre Ivoiriens5]]+Emplois[[#This Row],[Nbr Non Ivoiriens5]]</f>
        <v>0</v>
      </c>
      <c r="AG153" s="312"/>
      <c r="AH153" s="79"/>
    </row>
    <row r="154" spans="4:34" ht="15" customHeight="1" x14ac:dyDescent="0.35">
      <c r="D154" s="313" t="str">
        <f>IF(Emplois[[#This Row],[Poste/Titre]]="","",ROW(A94))</f>
        <v/>
      </c>
      <c r="E154" s="27"/>
      <c r="F154" s="27"/>
      <c r="G154" s="27"/>
      <c r="H154" s="27"/>
      <c r="I154" s="27"/>
      <c r="J154" s="88"/>
      <c r="K154" s="27"/>
      <c r="L154" s="65"/>
      <c r="M154" s="27"/>
      <c r="N154" s="309"/>
      <c r="O154" s="79"/>
      <c r="P154" s="314">
        <f>+Emplois[[#This Row],[Nbre Ivoiriens]]+Emplois[[#This Row],[Nbr Non Ivoiriens]]</f>
        <v>0</v>
      </c>
      <c r="Q154" s="310"/>
      <c r="R154" s="79"/>
      <c r="S154" s="79"/>
      <c r="T154" s="314">
        <f>+Emplois[[#This Row],[Nbre Ivoiriens2]]+Emplois[[#This Row],[Nbr Non Ivoiriens2]]</f>
        <v>0</v>
      </c>
      <c r="U154" s="310"/>
      <c r="V154" s="311"/>
      <c r="W154" s="79"/>
      <c r="X154" s="314">
        <f>+Emplois[[#This Row],[Nbre Ivoiriens3]]+Emplois[[#This Row],[Nbr Non Ivoiriens3]]</f>
        <v>0</v>
      </c>
      <c r="Y154" s="310"/>
      <c r="Z154" s="311"/>
      <c r="AA154" s="79"/>
      <c r="AB154" s="314">
        <f>+Emplois[[#This Row],[Nbre Ivoiriens4]]+Emplois[[#This Row],[Nbr Non Ivoiriens4]]</f>
        <v>0</v>
      </c>
      <c r="AC154" s="310"/>
      <c r="AD154" s="311"/>
      <c r="AE154" s="79"/>
      <c r="AF154" s="314">
        <f>+Emplois[[#This Row],[Nbre Ivoiriens5]]+Emplois[[#This Row],[Nbr Non Ivoiriens5]]</f>
        <v>0</v>
      </c>
      <c r="AG154" s="312"/>
      <c r="AH154" s="79"/>
    </row>
    <row r="155" spans="4:34" ht="15" customHeight="1" x14ac:dyDescent="0.35">
      <c r="D155" s="313" t="str">
        <f>IF(Emplois[[#This Row],[Poste/Titre]]="","",ROW(A95))</f>
        <v/>
      </c>
      <c r="E155" s="27"/>
      <c r="F155" s="27"/>
      <c r="G155" s="27"/>
      <c r="H155" s="27"/>
      <c r="I155" s="27"/>
      <c r="J155" s="88"/>
      <c r="K155" s="27"/>
      <c r="L155" s="65"/>
      <c r="M155" s="27"/>
      <c r="N155" s="309"/>
      <c r="O155" s="79"/>
      <c r="P155" s="314">
        <f>+Emplois[[#This Row],[Nbre Ivoiriens]]+Emplois[[#This Row],[Nbr Non Ivoiriens]]</f>
        <v>0</v>
      </c>
      <c r="Q155" s="79"/>
      <c r="R155" s="539"/>
      <c r="S155" s="79"/>
      <c r="T155" s="314">
        <f>+Emplois[[#This Row],[Nbre Ivoiriens2]]+Emplois[[#This Row],[Nbr Non Ivoiriens2]]</f>
        <v>0</v>
      </c>
      <c r="U155" s="79"/>
      <c r="V155" s="311"/>
      <c r="W155" s="79"/>
      <c r="X155" s="314">
        <f>+Emplois[[#This Row],[Nbre Ivoiriens3]]+Emplois[[#This Row],[Nbr Non Ivoiriens3]]</f>
        <v>0</v>
      </c>
      <c r="Y155" s="310"/>
      <c r="Z155" s="79"/>
      <c r="AA155" s="79"/>
      <c r="AB155" s="314">
        <f>+Emplois[[#This Row],[Nbre Ivoiriens4]]+Emplois[[#This Row],[Nbr Non Ivoiriens4]]</f>
        <v>0</v>
      </c>
      <c r="AC155" s="79"/>
      <c r="AD155" s="311"/>
      <c r="AE155" s="79"/>
      <c r="AF155" s="314">
        <f>+Emplois[[#This Row],[Nbre Ivoiriens5]]+Emplois[[#This Row],[Nbr Non Ivoiriens5]]</f>
        <v>0</v>
      </c>
      <c r="AG155" s="310"/>
      <c r="AH155" s="79"/>
    </row>
    <row r="156" spans="4:34" ht="15" customHeight="1" x14ac:dyDescent="0.35">
      <c r="D156" s="313" t="str">
        <f>IF(Emplois[[#This Row],[Poste/Titre]]="","",ROW(A96))</f>
        <v/>
      </c>
      <c r="E156" s="27"/>
      <c r="F156" s="27"/>
      <c r="G156" s="27"/>
      <c r="H156" s="27"/>
      <c r="I156" s="27"/>
      <c r="J156" s="88"/>
      <c r="K156" s="27"/>
      <c r="L156" s="65"/>
      <c r="M156" s="27"/>
      <c r="N156" s="309"/>
      <c r="O156" s="79"/>
      <c r="P156" s="314">
        <f>+Emplois[[#This Row],[Nbre Ivoiriens]]+Emplois[[#This Row],[Nbr Non Ivoiriens]]</f>
        <v>0</v>
      </c>
      <c r="Q156" s="79"/>
      <c r="R156" s="539"/>
      <c r="S156" s="79"/>
      <c r="T156" s="314">
        <f>+Emplois[[#This Row],[Nbre Ivoiriens2]]+Emplois[[#This Row],[Nbr Non Ivoiriens2]]</f>
        <v>0</v>
      </c>
      <c r="U156" s="79"/>
      <c r="V156" s="311"/>
      <c r="W156" s="79"/>
      <c r="X156" s="314">
        <f>+Emplois[[#This Row],[Nbre Ivoiriens3]]+Emplois[[#This Row],[Nbr Non Ivoiriens3]]</f>
        <v>0</v>
      </c>
      <c r="Y156" s="310"/>
      <c r="Z156" s="79"/>
      <c r="AA156" s="79"/>
      <c r="AB156" s="314">
        <f>+Emplois[[#This Row],[Nbre Ivoiriens4]]+Emplois[[#This Row],[Nbr Non Ivoiriens4]]</f>
        <v>0</v>
      </c>
      <c r="AC156" s="79"/>
      <c r="AD156" s="311"/>
      <c r="AE156" s="79"/>
      <c r="AF156" s="314">
        <f>+Emplois[[#This Row],[Nbre Ivoiriens5]]+Emplois[[#This Row],[Nbr Non Ivoiriens5]]</f>
        <v>0</v>
      </c>
      <c r="AG156" s="310"/>
      <c r="AH156" s="79"/>
    </row>
    <row r="157" spans="4:34" ht="15" customHeight="1" x14ac:dyDescent="0.35">
      <c r="D157" s="313" t="str">
        <f>IF(Emplois[[#This Row],[Poste/Titre]]="","",ROW(A97))</f>
        <v/>
      </c>
      <c r="E157" s="27"/>
      <c r="F157" s="27"/>
      <c r="G157" s="27"/>
      <c r="H157" s="27"/>
      <c r="I157" s="27"/>
      <c r="J157" s="88"/>
      <c r="K157" s="27"/>
      <c r="L157" s="65"/>
      <c r="M157" s="27"/>
      <c r="N157" s="309"/>
      <c r="O157" s="79"/>
      <c r="P157" s="314">
        <f>+Emplois[[#This Row],[Nbre Ivoiriens]]+Emplois[[#This Row],[Nbr Non Ivoiriens]]</f>
        <v>0</v>
      </c>
      <c r="Q157" s="79"/>
      <c r="R157" s="539"/>
      <c r="S157" s="79"/>
      <c r="T157" s="314">
        <f>+Emplois[[#This Row],[Nbre Ivoiriens2]]+Emplois[[#This Row],[Nbr Non Ivoiriens2]]</f>
        <v>0</v>
      </c>
      <c r="U157" s="79"/>
      <c r="V157" s="311"/>
      <c r="W157" s="79"/>
      <c r="X157" s="314">
        <f>+Emplois[[#This Row],[Nbre Ivoiriens3]]+Emplois[[#This Row],[Nbr Non Ivoiriens3]]</f>
        <v>0</v>
      </c>
      <c r="Y157" s="310"/>
      <c r="Z157" s="79"/>
      <c r="AA157" s="79"/>
      <c r="AB157" s="314">
        <f>+Emplois[[#This Row],[Nbre Ivoiriens4]]+Emplois[[#This Row],[Nbr Non Ivoiriens4]]</f>
        <v>0</v>
      </c>
      <c r="AC157" s="79"/>
      <c r="AD157" s="311"/>
      <c r="AE157" s="79"/>
      <c r="AF157" s="314">
        <f>+Emplois[[#This Row],[Nbre Ivoiriens5]]+Emplois[[#This Row],[Nbr Non Ivoiriens5]]</f>
        <v>0</v>
      </c>
      <c r="AG157" s="310"/>
      <c r="AH157" s="79"/>
    </row>
    <row r="158" spans="4:34" ht="15" customHeight="1" x14ac:dyDescent="0.35">
      <c r="D158" s="313" t="str">
        <f>IF(Emplois[[#This Row],[Poste/Titre]]="","",ROW(A98))</f>
        <v/>
      </c>
      <c r="E158" s="27"/>
      <c r="F158" s="27"/>
      <c r="G158" s="27"/>
      <c r="H158" s="27"/>
      <c r="I158" s="27"/>
      <c r="J158" s="88"/>
      <c r="K158" s="27"/>
      <c r="L158" s="65"/>
      <c r="M158" s="27"/>
      <c r="N158" s="309"/>
      <c r="O158" s="79"/>
      <c r="P158" s="314">
        <f>+Emplois[[#This Row],[Nbre Ivoiriens]]+Emplois[[#This Row],[Nbr Non Ivoiriens]]</f>
        <v>0</v>
      </c>
      <c r="Q158" s="79"/>
      <c r="R158" s="539"/>
      <c r="S158" s="79"/>
      <c r="T158" s="314">
        <f>+Emplois[[#This Row],[Nbre Ivoiriens2]]+Emplois[[#This Row],[Nbr Non Ivoiriens2]]</f>
        <v>0</v>
      </c>
      <c r="U158" s="79"/>
      <c r="V158" s="311"/>
      <c r="W158" s="79"/>
      <c r="X158" s="314">
        <f>+Emplois[[#This Row],[Nbre Ivoiriens3]]+Emplois[[#This Row],[Nbr Non Ivoiriens3]]</f>
        <v>0</v>
      </c>
      <c r="Y158" s="310"/>
      <c r="Z158" s="79"/>
      <c r="AA158" s="79"/>
      <c r="AB158" s="314">
        <f>+Emplois[[#This Row],[Nbre Ivoiriens4]]+Emplois[[#This Row],[Nbr Non Ivoiriens4]]</f>
        <v>0</v>
      </c>
      <c r="AC158" s="79"/>
      <c r="AD158" s="311"/>
      <c r="AE158" s="79"/>
      <c r="AF158" s="314">
        <f>+Emplois[[#This Row],[Nbre Ivoiriens5]]+Emplois[[#This Row],[Nbr Non Ivoiriens5]]</f>
        <v>0</v>
      </c>
      <c r="AG158" s="310"/>
      <c r="AH158" s="79"/>
    </row>
    <row r="159" spans="4:34" ht="15" customHeight="1" x14ac:dyDescent="0.35">
      <c r="D159" s="313" t="str">
        <f>IF(Emplois[[#This Row],[Poste/Titre]]="","",ROW(A99))</f>
        <v/>
      </c>
      <c r="E159" s="27"/>
      <c r="F159" s="27"/>
      <c r="G159" s="27"/>
      <c r="H159" s="27"/>
      <c r="I159" s="27"/>
      <c r="J159" s="88"/>
      <c r="K159" s="27"/>
      <c r="L159" s="65"/>
      <c r="M159" s="27"/>
      <c r="N159" s="309"/>
      <c r="O159" s="79"/>
      <c r="P159" s="314">
        <f>+Emplois[[#This Row],[Nbre Ivoiriens]]+Emplois[[#This Row],[Nbr Non Ivoiriens]]</f>
        <v>0</v>
      </c>
      <c r="Q159" s="79"/>
      <c r="R159" s="539"/>
      <c r="S159" s="79"/>
      <c r="T159" s="314">
        <f>+Emplois[[#This Row],[Nbre Ivoiriens2]]+Emplois[[#This Row],[Nbr Non Ivoiriens2]]</f>
        <v>0</v>
      </c>
      <c r="U159" s="79"/>
      <c r="V159" s="311"/>
      <c r="W159" s="79"/>
      <c r="X159" s="314">
        <f>+Emplois[[#This Row],[Nbre Ivoiriens3]]+Emplois[[#This Row],[Nbr Non Ivoiriens3]]</f>
        <v>0</v>
      </c>
      <c r="Y159" s="310"/>
      <c r="Z159" s="79"/>
      <c r="AA159" s="79"/>
      <c r="AB159" s="314">
        <f>+Emplois[[#This Row],[Nbre Ivoiriens4]]+Emplois[[#This Row],[Nbr Non Ivoiriens4]]</f>
        <v>0</v>
      </c>
      <c r="AC159" s="79"/>
      <c r="AD159" s="311"/>
      <c r="AE159" s="79"/>
      <c r="AF159" s="314">
        <f>+Emplois[[#This Row],[Nbre Ivoiriens5]]+Emplois[[#This Row],[Nbr Non Ivoiriens5]]</f>
        <v>0</v>
      </c>
      <c r="AG159" s="310"/>
      <c r="AH159" s="79"/>
    </row>
    <row r="160" spans="4:34" ht="15" customHeight="1" x14ac:dyDescent="0.35">
      <c r="D160" s="313" t="str">
        <f>IF(Emplois[[#This Row],[Poste/Titre]]="","",ROW(A100))</f>
        <v/>
      </c>
      <c r="E160" s="27"/>
      <c r="F160" s="27"/>
      <c r="G160" s="27"/>
      <c r="H160" s="27"/>
      <c r="I160" s="27"/>
      <c r="J160" s="88"/>
      <c r="K160" s="27"/>
      <c r="L160" s="65"/>
      <c r="M160" s="27"/>
      <c r="N160" s="309"/>
      <c r="O160" s="79"/>
      <c r="P160" s="314">
        <f>+Emplois[[#This Row],[Nbre Ivoiriens]]+Emplois[[#This Row],[Nbr Non Ivoiriens]]</f>
        <v>0</v>
      </c>
      <c r="Q160" s="79"/>
      <c r="R160" s="539"/>
      <c r="S160" s="79"/>
      <c r="T160" s="314">
        <f>+Emplois[[#This Row],[Nbre Ivoiriens2]]+Emplois[[#This Row],[Nbr Non Ivoiriens2]]</f>
        <v>0</v>
      </c>
      <c r="U160" s="79"/>
      <c r="V160" s="311"/>
      <c r="W160" s="79"/>
      <c r="X160" s="314">
        <f>+Emplois[[#This Row],[Nbre Ivoiriens3]]+Emplois[[#This Row],[Nbr Non Ivoiriens3]]</f>
        <v>0</v>
      </c>
      <c r="Y160" s="310"/>
      <c r="Z160" s="79"/>
      <c r="AA160" s="79"/>
      <c r="AB160" s="314">
        <f>+Emplois[[#This Row],[Nbre Ivoiriens4]]+Emplois[[#This Row],[Nbr Non Ivoiriens4]]</f>
        <v>0</v>
      </c>
      <c r="AC160" s="79"/>
      <c r="AD160" s="311"/>
      <c r="AE160" s="79"/>
      <c r="AF160" s="314">
        <f>+Emplois[[#This Row],[Nbre Ivoiriens5]]+Emplois[[#This Row],[Nbr Non Ivoiriens5]]</f>
        <v>0</v>
      </c>
      <c r="AG160" s="310"/>
      <c r="AH160" s="79"/>
    </row>
    <row r="161" spans="4:34" ht="15" customHeight="1" x14ac:dyDescent="0.35">
      <c r="D161" s="313" t="str">
        <f>IF(Emplois[[#This Row],[Poste/Titre]]="","",ROW(A101))</f>
        <v/>
      </c>
      <c r="E161" s="27"/>
      <c r="F161" s="27"/>
      <c r="G161" s="27"/>
      <c r="H161" s="27"/>
      <c r="I161" s="27"/>
      <c r="J161" s="88"/>
      <c r="K161" s="27"/>
      <c r="L161" s="65"/>
      <c r="M161" s="27"/>
      <c r="N161" s="309"/>
      <c r="O161" s="79"/>
      <c r="P161" s="314">
        <f>+Emplois[[#This Row],[Nbre Ivoiriens]]+Emplois[[#This Row],[Nbr Non Ivoiriens]]</f>
        <v>0</v>
      </c>
      <c r="Q161" s="79"/>
      <c r="R161" s="539"/>
      <c r="S161" s="79"/>
      <c r="T161" s="314">
        <f>+Emplois[[#This Row],[Nbre Ivoiriens2]]+Emplois[[#This Row],[Nbr Non Ivoiriens2]]</f>
        <v>0</v>
      </c>
      <c r="U161" s="79"/>
      <c r="V161" s="311"/>
      <c r="W161" s="79"/>
      <c r="X161" s="314">
        <f>+Emplois[[#This Row],[Nbre Ivoiriens3]]+Emplois[[#This Row],[Nbr Non Ivoiriens3]]</f>
        <v>0</v>
      </c>
      <c r="Y161" s="310"/>
      <c r="Z161" s="79"/>
      <c r="AA161" s="79"/>
      <c r="AB161" s="314">
        <f>+Emplois[[#This Row],[Nbre Ivoiriens4]]+Emplois[[#This Row],[Nbr Non Ivoiriens4]]</f>
        <v>0</v>
      </c>
      <c r="AC161" s="79"/>
      <c r="AD161" s="311"/>
      <c r="AE161" s="79"/>
      <c r="AF161" s="314">
        <f>+Emplois[[#This Row],[Nbre Ivoiriens5]]+Emplois[[#This Row],[Nbr Non Ivoiriens5]]</f>
        <v>0</v>
      </c>
      <c r="AG161" s="310"/>
      <c r="AH161" s="79"/>
    </row>
    <row r="162" spans="4:34" ht="15" customHeight="1" x14ac:dyDescent="0.35">
      <c r="D162" s="313" t="str">
        <f>IF(Emplois[[#This Row],[Poste/Titre]]="","",ROW(A102))</f>
        <v/>
      </c>
      <c r="E162" s="27"/>
      <c r="F162" s="27"/>
      <c r="G162" s="27"/>
      <c r="H162" s="27"/>
      <c r="I162" s="27"/>
      <c r="J162" s="88"/>
      <c r="K162" s="27"/>
      <c r="L162" s="65"/>
      <c r="M162" s="27"/>
      <c r="N162" s="309"/>
      <c r="O162" s="79"/>
      <c r="P162" s="314">
        <f>+Emplois[[#This Row],[Nbre Ivoiriens]]+Emplois[[#This Row],[Nbr Non Ivoiriens]]</f>
        <v>0</v>
      </c>
      <c r="Q162" s="79"/>
      <c r="R162" s="539"/>
      <c r="S162" s="79"/>
      <c r="T162" s="314">
        <f>+Emplois[[#This Row],[Nbre Ivoiriens2]]+Emplois[[#This Row],[Nbr Non Ivoiriens2]]</f>
        <v>0</v>
      </c>
      <c r="U162" s="79"/>
      <c r="V162" s="311"/>
      <c r="W162" s="79"/>
      <c r="X162" s="314">
        <f>+Emplois[[#This Row],[Nbre Ivoiriens3]]+Emplois[[#This Row],[Nbr Non Ivoiriens3]]</f>
        <v>0</v>
      </c>
      <c r="Y162" s="310"/>
      <c r="Z162" s="79"/>
      <c r="AA162" s="79"/>
      <c r="AB162" s="314">
        <f>+Emplois[[#This Row],[Nbre Ivoiriens4]]+Emplois[[#This Row],[Nbr Non Ivoiriens4]]</f>
        <v>0</v>
      </c>
      <c r="AC162" s="79"/>
      <c r="AD162" s="311"/>
      <c r="AE162" s="79"/>
      <c r="AF162" s="314">
        <f>+Emplois[[#This Row],[Nbre Ivoiriens5]]+Emplois[[#This Row],[Nbr Non Ivoiriens5]]</f>
        <v>0</v>
      </c>
      <c r="AG162" s="310"/>
      <c r="AH162" s="79"/>
    </row>
    <row r="163" spans="4:34" ht="15" customHeight="1" x14ac:dyDescent="0.35">
      <c r="D163" s="313" t="str">
        <f>IF(Emplois[[#This Row],[Poste/Titre]]="","",ROW(A103))</f>
        <v/>
      </c>
      <c r="E163" s="27"/>
      <c r="F163" s="27"/>
      <c r="G163" s="27"/>
      <c r="H163" s="27"/>
      <c r="I163" s="27"/>
      <c r="J163" s="88"/>
      <c r="K163" s="27"/>
      <c r="L163" s="65"/>
      <c r="M163" s="27"/>
      <c r="N163" s="309"/>
      <c r="O163" s="79"/>
      <c r="P163" s="314">
        <f>+Emplois[[#This Row],[Nbre Ivoiriens]]+Emplois[[#This Row],[Nbr Non Ivoiriens]]</f>
        <v>0</v>
      </c>
      <c r="Q163" s="79"/>
      <c r="R163" s="539"/>
      <c r="S163" s="79"/>
      <c r="T163" s="314">
        <f>+Emplois[[#This Row],[Nbre Ivoiriens2]]+Emplois[[#This Row],[Nbr Non Ivoiriens2]]</f>
        <v>0</v>
      </c>
      <c r="U163" s="79"/>
      <c r="V163" s="311"/>
      <c r="W163" s="79"/>
      <c r="X163" s="314">
        <f>+Emplois[[#This Row],[Nbre Ivoiriens3]]+Emplois[[#This Row],[Nbr Non Ivoiriens3]]</f>
        <v>0</v>
      </c>
      <c r="Y163" s="310"/>
      <c r="Z163" s="79"/>
      <c r="AA163" s="79"/>
      <c r="AB163" s="314">
        <f>+Emplois[[#This Row],[Nbre Ivoiriens4]]+Emplois[[#This Row],[Nbr Non Ivoiriens4]]</f>
        <v>0</v>
      </c>
      <c r="AC163" s="79"/>
      <c r="AD163" s="311"/>
      <c r="AE163" s="79"/>
      <c r="AF163" s="314">
        <f>+Emplois[[#This Row],[Nbre Ivoiriens5]]+Emplois[[#This Row],[Nbr Non Ivoiriens5]]</f>
        <v>0</v>
      </c>
      <c r="AG163" s="310"/>
      <c r="AH163" s="79"/>
    </row>
    <row r="164" spans="4:34" ht="15" customHeight="1" x14ac:dyDescent="0.35">
      <c r="D164" s="313" t="str">
        <f>IF(Emplois[[#This Row],[Poste/Titre]]="","",ROW(A104))</f>
        <v/>
      </c>
      <c r="E164" s="27"/>
      <c r="F164" s="27"/>
      <c r="G164" s="27"/>
      <c r="H164" s="27"/>
      <c r="I164" s="27"/>
      <c r="J164" s="88"/>
      <c r="K164" s="27"/>
      <c r="L164" s="65"/>
      <c r="M164" s="27"/>
      <c r="N164" s="309"/>
      <c r="O164" s="79"/>
      <c r="P164" s="314">
        <f>+Emplois[[#This Row],[Nbre Ivoiriens]]+Emplois[[#This Row],[Nbr Non Ivoiriens]]</f>
        <v>0</v>
      </c>
      <c r="Q164" s="79"/>
      <c r="R164" s="539"/>
      <c r="S164" s="79"/>
      <c r="T164" s="314">
        <f>+Emplois[[#This Row],[Nbre Ivoiriens2]]+Emplois[[#This Row],[Nbr Non Ivoiriens2]]</f>
        <v>0</v>
      </c>
      <c r="U164" s="79"/>
      <c r="V164" s="311"/>
      <c r="W164" s="79"/>
      <c r="X164" s="314">
        <f>+Emplois[[#This Row],[Nbre Ivoiriens3]]+Emplois[[#This Row],[Nbr Non Ivoiriens3]]</f>
        <v>0</v>
      </c>
      <c r="Y164" s="310"/>
      <c r="Z164" s="79"/>
      <c r="AA164" s="79"/>
      <c r="AB164" s="314">
        <f>+Emplois[[#This Row],[Nbre Ivoiriens4]]+Emplois[[#This Row],[Nbr Non Ivoiriens4]]</f>
        <v>0</v>
      </c>
      <c r="AC164" s="79"/>
      <c r="AD164" s="311"/>
      <c r="AE164" s="79"/>
      <c r="AF164" s="314">
        <f>+Emplois[[#This Row],[Nbre Ivoiriens5]]+Emplois[[#This Row],[Nbr Non Ivoiriens5]]</f>
        <v>0</v>
      </c>
      <c r="AG164" s="310"/>
      <c r="AH164" s="79"/>
    </row>
    <row r="165" spans="4:34" ht="15" customHeight="1" x14ac:dyDescent="0.35">
      <c r="D165" s="313" t="str">
        <f>IF(Emplois[[#This Row],[Poste/Titre]]="","",ROW(A105))</f>
        <v/>
      </c>
      <c r="E165" s="27"/>
      <c r="F165" s="27"/>
      <c r="G165" s="27"/>
      <c r="H165" s="27"/>
      <c r="I165" s="27"/>
      <c r="J165" s="88"/>
      <c r="K165" s="27"/>
      <c r="L165" s="65"/>
      <c r="M165" s="27"/>
      <c r="N165" s="309"/>
      <c r="O165" s="79"/>
      <c r="P165" s="314">
        <f>+Emplois[[#This Row],[Nbre Ivoiriens]]+Emplois[[#This Row],[Nbr Non Ivoiriens]]</f>
        <v>0</v>
      </c>
      <c r="Q165" s="79"/>
      <c r="R165" s="539"/>
      <c r="S165" s="79"/>
      <c r="T165" s="314">
        <f>+Emplois[[#This Row],[Nbre Ivoiriens2]]+Emplois[[#This Row],[Nbr Non Ivoiriens2]]</f>
        <v>0</v>
      </c>
      <c r="U165" s="79"/>
      <c r="V165" s="311"/>
      <c r="W165" s="79"/>
      <c r="X165" s="314">
        <f>+Emplois[[#This Row],[Nbre Ivoiriens3]]+Emplois[[#This Row],[Nbr Non Ivoiriens3]]</f>
        <v>0</v>
      </c>
      <c r="Y165" s="310"/>
      <c r="Z165" s="79"/>
      <c r="AA165" s="79"/>
      <c r="AB165" s="314">
        <f>+Emplois[[#This Row],[Nbre Ivoiriens4]]+Emplois[[#This Row],[Nbr Non Ivoiriens4]]</f>
        <v>0</v>
      </c>
      <c r="AC165" s="79"/>
      <c r="AD165" s="311"/>
      <c r="AE165" s="79"/>
      <c r="AF165" s="314">
        <f>+Emplois[[#This Row],[Nbre Ivoiriens5]]+Emplois[[#This Row],[Nbr Non Ivoiriens5]]</f>
        <v>0</v>
      </c>
      <c r="AG165" s="310"/>
      <c r="AH165" s="79"/>
    </row>
    <row r="166" spans="4:34" ht="15" customHeight="1" x14ac:dyDescent="0.35">
      <c r="D166" s="313" t="str">
        <f>IF(Emplois[[#This Row],[Poste/Titre]]="","",ROW(A106))</f>
        <v/>
      </c>
      <c r="E166" s="27"/>
      <c r="F166" s="27"/>
      <c r="G166" s="27"/>
      <c r="H166" s="27"/>
      <c r="I166" s="27"/>
      <c r="J166" s="88"/>
      <c r="K166" s="27"/>
      <c r="L166" s="65"/>
      <c r="M166" s="27"/>
      <c r="N166" s="309"/>
      <c r="O166" s="79"/>
      <c r="P166" s="314">
        <f>+Emplois[[#This Row],[Nbre Ivoiriens]]+Emplois[[#This Row],[Nbr Non Ivoiriens]]</f>
        <v>0</v>
      </c>
      <c r="Q166" s="79"/>
      <c r="R166" s="539"/>
      <c r="S166" s="79"/>
      <c r="T166" s="314">
        <f>+Emplois[[#This Row],[Nbre Ivoiriens2]]+Emplois[[#This Row],[Nbr Non Ivoiriens2]]</f>
        <v>0</v>
      </c>
      <c r="U166" s="79"/>
      <c r="V166" s="311"/>
      <c r="W166" s="79"/>
      <c r="X166" s="314">
        <f>+Emplois[[#This Row],[Nbre Ivoiriens3]]+Emplois[[#This Row],[Nbr Non Ivoiriens3]]</f>
        <v>0</v>
      </c>
      <c r="Y166" s="310"/>
      <c r="Z166" s="79"/>
      <c r="AA166" s="79"/>
      <c r="AB166" s="314">
        <f>+Emplois[[#This Row],[Nbre Ivoiriens4]]+Emplois[[#This Row],[Nbr Non Ivoiriens4]]</f>
        <v>0</v>
      </c>
      <c r="AC166" s="79"/>
      <c r="AD166" s="311"/>
      <c r="AE166" s="79"/>
      <c r="AF166" s="314">
        <f>+Emplois[[#This Row],[Nbre Ivoiriens5]]+Emplois[[#This Row],[Nbr Non Ivoiriens5]]</f>
        <v>0</v>
      </c>
      <c r="AG166" s="310"/>
      <c r="AH166" s="79"/>
    </row>
    <row r="167" spans="4:34" ht="15" customHeight="1" x14ac:dyDescent="0.35">
      <c r="D167" s="313" t="str">
        <f>IF(Emplois[[#This Row],[Poste/Titre]]="","",ROW(A107))</f>
        <v/>
      </c>
      <c r="E167" s="27"/>
      <c r="F167" s="27"/>
      <c r="G167" s="27"/>
      <c r="H167" s="27"/>
      <c r="I167" s="27"/>
      <c r="J167" s="88"/>
      <c r="K167" s="27"/>
      <c r="L167" s="65"/>
      <c r="M167" s="27"/>
      <c r="N167" s="309"/>
      <c r="O167" s="79"/>
      <c r="P167" s="314">
        <f>+Emplois[[#This Row],[Nbre Ivoiriens]]+Emplois[[#This Row],[Nbr Non Ivoiriens]]</f>
        <v>0</v>
      </c>
      <c r="Q167" s="79"/>
      <c r="R167" s="539"/>
      <c r="S167" s="79"/>
      <c r="T167" s="314">
        <f>+Emplois[[#This Row],[Nbre Ivoiriens2]]+Emplois[[#This Row],[Nbr Non Ivoiriens2]]</f>
        <v>0</v>
      </c>
      <c r="U167" s="79"/>
      <c r="V167" s="311"/>
      <c r="W167" s="79"/>
      <c r="X167" s="314">
        <f>+Emplois[[#This Row],[Nbre Ivoiriens3]]+Emplois[[#This Row],[Nbr Non Ivoiriens3]]</f>
        <v>0</v>
      </c>
      <c r="Y167" s="310"/>
      <c r="Z167" s="79"/>
      <c r="AA167" s="79"/>
      <c r="AB167" s="314">
        <f>+Emplois[[#This Row],[Nbre Ivoiriens4]]+Emplois[[#This Row],[Nbr Non Ivoiriens4]]</f>
        <v>0</v>
      </c>
      <c r="AC167" s="79"/>
      <c r="AD167" s="311"/>
      <c r="AE167" s="79"/>
      <c r="AF167" s="314">
        <f>+Emplois[[#This Row],[Nbre Ivoiriens5]]+Emplois[[#This Row],[Nbr Non Ivoiriens5]]</f>
        <v>0</v>
      </c>
      <c r="AG167" s="310"/>
      <c r="AH167" s="79"/>
    </row>
    <row r="168" spans="4:34" ht="15" customHeight="1" x14ac:dyDescent="0.35">
      <c r="D168" s="313" t="str">
        <f>IF(Emplois[[#This Row],[Poste/Titre]]="","",ROW(A108))</f>
        <v/>
      </c>
      <c r="E168" s="27"/>
      <c r="F168" s="27"/>
      <c r="G168" s="27"/>
      <c r="H168" s="27"/>
      <c r="I168" s="27"/>
      <c r="J168" s="88"/>
      <c r="K168" s="27"/>
      <c r="L168" s="65"/>
      <c r="M168" s="27"/>
      <c r="N168" s="309"/>
      <c r="O168" s="79"/>
      <c r="P168" s="314">
        <f>+Emplois[[#This Row],[Nbre Ivoiriens]]+Emplois[[#This Row],[Nbr Non Ivoiriens]]</f>
        <v>0</v>
      </c>
      <c r="Q168" s="79"/>
      <c r="R168" s="539"/>
      <c r="S168" s="79"/>
      <c r="T168" s="314">
        <f>+Emplois[[#This Row],[Nbre Ivoiriens2]]+Emplois[[#This Row],[Nbr Non Ivoiriens2]]</f>
        <v>0</v>
      </c>
      <c r="U168" s="79"/>
      <c r="V168" s="311"/>
      <c r="W168" s="79"/>
      <c r="X168" s="314">
        <f>+Emplois[[#This Row],[Nbre Ivoiriens3]]+Emplois[[#This Row],[Nbr Non Ivoiriens3]]</f>
        <v>0</v>
      </c>
      <c r="Y168" s="310"/>
      <c r="Z168" s="79"/>
      <c r="AA168" s="79"/>
      <c r="AB168" s="314">
        <f>+Emplois[[#This Row],[Nbre Ivoiriens4]]+Emplois[[#This Row],[Nbr Non Ivoiriens4]]</f>
        <v>0</v>
      </c>
      <c r="AC168" s="79"/>
      <c r="AD168" s="311"/>
      <c r="AE168" s="79"/>
      <c r="AF168" s="314">
        <f>+Emplois[[#This Row],[Nbre Ivoiriens5]]+Emplois[[#This Row],[Nbr Non Ivoiriens5]]</f>
        <v>0</v>
      </c>
      <c r="AG168" s="310"/>
      <c r="AH168" s="79"/>
    </row>
    <row r="169" spans="4:34" ht="15" customHeight="1" x14ac:dyDescent="0.35">
      <c r="D169" s="313" t="str">
        <f>IF(Emplois[[#This Row],[Poste/Titre]]="","",ROW(A109))</f>
        <v/>
      </c>
      <c r="E169" s="27"/>
      <c r="F169" s="27"/>
      <c r="G169" s="27"/>
      <c r="H169" s="27"/>
      <c r="I169" s="27"/>
      <c r="J169" s="88"/>
      <c r="K169" s="27"/>
      <c r="L169" s="65"/>
      <c r="M169" s="27"/>
      <c r="N169" s="309"/>
      <c r="O169" s="79"/>
      <c r="P169" s="314">
        <f>+Emplois[[#This Row],[Nbre Ivoiriens]]+Emplois[[#This Row],[Nbr Non Ivoiriens]]</f>
        <v>0</v>
      </c>
      <c r="Q169" s="79"/>
      <c r="R169" s="539"/>
      <c r="S169" s="79"/>
      <c r="T169" s="314">
        <f>+Emplois[[#This Row],[Nbre Ivoiriens2]]+Emplois[[#This Row],[Nbr Non Ivoiriens2]]</f>
        <v>0</v>
      </c>
      <c r="U169" s="79"/>
      <c r="V169" s="311"/>
      <c r="W169" s="79"/>
      <c r="X169" s="314">
        <f>+Emplois[[#This Row],[Nbre Ivoiriens3]]+Emplois[[#This Row],[Nbr Non Ivoiriens3]]</f>
        <v>0</v>
      </c>
      <c r="Y169" s="310"/>
      <c r="Z169" s="79"/>
      <c r="AA169" s="79"/>
      <c r="AB169" s="314">
        <f>+Emplois[[#This Row],[Nbre Ivoiriens4]]+Emplois[[#This Row],[Nbr Non Ivoiriens4]]</f>
        <v>0</v>
      </c>
      <c r="AC169" s="79"/>
      <c r="AD169" s="311"/>
      <c r="AE169" s="79"/>
      <c r="AF169" s="314">
        <f>+Emplois[[#This Row],[Nbre Ivoiriens5]]+Emplois[[#This Row],[Nbr Non Ivoiriens5]]</f>
        <v>0</v>
      </c>
      <c r="AG169" s="310"/>
      <c r="AH169" s="79"/>
    </row>
    <row r="170" spans="4:34" ht="15" customHeight="1" x14ac:dyDescent="0.35">
      <c r="D170" s="313" t="str">
        <f>IF(Emplois[[#This Row],[Poste/Titre]]="","",ROW(A110))</f>
        <v/>
      </c>
      <c r="E170" s="27"/>
      <c r="F170" s="27"/>
      <c r="G170" s="27"/>
      <c r="H170" s="27"/>
      <c r="I170" s="27"/>
      <c r="J170" s="88"/>
      <c r="K170" s="27"/>
      <c r="L170" s="65"/>
      <c r="M170" s="27"/>
      <c r="N170" s="309"/>
      <c r="O170" s="79"/>
      <c r="P170" s="314">
        <f>+Emplois[[#This Row],[Nbre Ivoiriens]]+Emplois[[#This Row],[Nbr Non Ivoiriens]]</f>
        <v>0</v>
      </c>
      <c r="Q170" s="79"/>
      <c r="R170" s="539"/>
      <c r="S170" s="79"/>
      <c r="T170" s="314">
        <f>+Emplois[[#This Row],[Nbre Ivoiriens2]]+Emplois[[#This Row],[Nbr Non Ivoiriens2]]</f>
        <v>0</v>
      </c>
      <c r="U170" s="79"/>
      <c r="V170" s="311"/>
      <c r="W170" s="79"/>
      <c r="X170" s="314">
        <f>+Emplois[[#This Row],[Nbre Ivoiriens3]]+Emplois[[#This Row],[Nbr Non Ivoiriens3]]</f>
        <v>0</v>
      </c>
      <c r="Y170" s="310"/>
      <c r="Z170" s="79"/>
      <c r="AA170" s="79"/>
      <c r="AB170" s="314">
        <f>+Emplois[[#This Row],[Nbre Ivoiriens4]]+Emplois[[#This Row],[Nbr Non Ivoiriens4]]</f>
        <v>0</v>
      </c>
      <c r="AC170" s="79"/>
      <c r="AD170" s="311"/>
      <c r="AE170" s="79"/>
      <c r="AF170" s="314">
        <f>+Emplois[[#This Row],[Nbre Ivoiriens5]]+Emplois[[#This Row],[Nbr Non Ivoiriens5]]</f>
        <v>0</v>
      </c>
      <c r="AG170" s="310"/>
      <c r="AH170" s="79"/>
    </row>
    <row r="171" spans="4:34" ht="15" customHeight="1" x14ac:dyDescent="0.35">
      <c r="D171" s="313" t="str">
        <f>IF(Emplois[[#This Row],[Poste/Titre]]="","",ROW(A111))</f>
        <v/>
      </c>
      <c r="E171" s="27"/>
      <c r="F171" s="27"/>
      <c r="G171" s="27"/>
      <c r="H171" s="27"/>
      <c r="I171" s="27"/>
      <c r="J171" s="88"/>
      <c r="K171" s="27"/>
      <c r="L171" s="65"/>
      <c r="M171" s="27"/>
      <c r="N171" s="309"/>
      <c r="O171" s="79"/>
      <c r="P171" s="314">
        <f>+Emplois[[#This Row],[Nbre Ivoiriens]]+Emplois[[#This Row],[Nbr Non Ivoiriens]]</f>
        <v>0</v>
      </c>
      <c r="Q171" s="79"/>
      <c r="R171" s="539"/>
      <c r="S171" s="79"/>
      <c r="T171" s="314">
        <f>+Emplois[[#This Row],[Nbre Ivoiriens2]]+Emplois[[#This Row],[Nbr Non Ivoiriens2]]</f>
        <v>0</v>
      </c>
      <c r="U171" s="79"/>
      <c r="V171" s="311"/>
      <c r="W171" s="79"/>
      <c r="X171" s="314">
        <f>+Emplois[[#This Row],[Nbre Ivoiriens3]]+Emplois[[#This Row],[Nbr Non Ivoiriens3]]</f>
        <v>0</v>
      </c>
      <c r="Y171" s="310"/>
      <c r="Z171" s="79"/>
      <c r="AA171" s="79"/>
      <c r="AB171" s="314">
        <f>+Emplois[[#This Row],[Nbre Ivoiriens4]]+Emplois[[#This Row],[Nbr Non Ivoiriens4]]</f>
        <v>0</v>
      </c>
      <c r="AC171" s="79"/>
      <c r="AD171" s="311"/>
      <c r="AE171" s="79"/>
      <c r="AF171" s="314">
        <f>+Emplois[[#This Row],[Nbre Ivoiriens5]]+Emplois[[#This Row],[Nbr Non Ivoiriens5]]</f>
        <v>0</v>
      </c>
      <c r="AG171" s="310"/>
      <c r="AH171" s="79"/>
    </row>
    <row r="172" spans="4:34" ht="15" customHeight="1" x14ac:dyDescent="0.35">
      <c r="D172" s="313" t="str">
        <f>IF(Emplois[[#This Row],[Poste/Titre]]="","",ROW(A112))</f>
        <v/>
      </c>
      <c r="E172" s="27"/>
      <c r="F172" s="27"/>
      <c r="G172" s="27"/>
      <c r="H172" s="27"/>
      <c r="I172" s="27"/>
      <c r="J172" s="88"/>
      <c r="K172" s="27"/>
      <c r="L172" s="65"/>
      <c r="M172" s="27"/>
      <c r="N172" s="309"/>
      <c r="O172" s="79"/>
      <c r="P172" s="314">
        <f>+Emplois[[#This Row],[Nbre Ivoiriens]]+Emplois[[#This Row],[Nbr Non Ivoiriens]]</f>
        <v>0</v>
      </c>
      <c r="Q172" s="79"/>
      <c r="R172" s="539"/>
      <c r="S172" s="79"/>
      <c r="T172" s="314">
        <f>+Emplois[[#This Row],[Nbre Ivoiriens2]]+Emplois[[#This Row],[Nbr Non Ivoiriens2]]</f>
        <v>0</v>
      </c>
      <c r="U172" s="79"/>
      <c r="V172" s="311"/>
      <c r="W172" s="79"/>
      <c r="X172" s="314">
        <f>+Emplois[[#This Row],[Nbre Ivoiriens3]]+Emplois[[#This Row],[Nbr Non Ivoiriens3]]</f>
        <v>0</v>
      </c>
      <c r="Y172" s="310"/>
      <c r="Z172" s="79"/>
      <c r="AA172" s="79"/>
      <c r="AB172" s="314">
        <f>+Emplois[[#This Row],[Nbre Ivoiriens4]]+Emplois[[#This Row],[Nbr Non Ivoiriens4]]</f>
        <v>0</v>
      </c>
      <c r="AC172" s="79"/>
      <c r="AD172" s="311"/>
      <c r="AE172" s="79"/>
      <c r="AF172" s="314">
        <f>+Emplois[[#This Row],[Nbre Ivoiriens5]]+Emplois[[#This Row],[Nbr Non Ivoiriens5]]</f>
        <v>0</v>
      </c>
      <c r="AG172" s="310"/>
      <c r="AH172" s="79"/>
    </row>
    <row r="173" spans="4:34" ht="15" customHeight="1" x14ac:dyDescent="0.35">
      <c r="D173" s="313" t="str">
        <f>IF(Emplois[[#This Row],[Poste/Titre]]="","",ROW(A113))</f>
        <v/>
      </c>
      <c r="E173" s="27"/>
      <c r="F173" s="27"/>
      <c r="G173" s="27"/>
      <c r="H173" s="27"/>
      <c r="I173" s="27"/>
      <c r="J173" s="88"/>
      <c r="K173" s="27"/>
      <c r="L173" s="65"/>
      <c r="M173" s="27"/>
      <c r="N173" s="309"/>
      <c r="O173" s="79"/>
      <c r="P173" s="314">
        <f>+Emplois[[#This Row],[Nbre Ivoiriens]]+Emplois[[#This Row],[Nbr Non Ivoiriens]]</f>
        <v>0</v>
      </c>
      <c r="Q173" s="79"/>
      <c r="R173" s="539"/>
      <c r="S173" s="79"/>
      <c r="T173" s="314">
        <f>+Emplois[[#This Row],[Nbre Ivoiriens2]]+Emplois[[#This Row],[Nbr Non Ivoiriens2]]</f>
        <v>0</v>
      </c>
      <c r="U173" s="79"/>
      <c r="V173" s="311"/>
      <c r="W173" s="79"/>
      <c r="X173" s="314">
        <f>+Emplois[[#This Row],[Nbre Ivoiriens3]]+Emplois[[#This Row],[Nbr Non Ivoiriens3]]</f>
        <v>0</v>
      </c>
      <c r="Y173" s="310"/>
      <c r="Z173" s="79"/>
      <c r="AA173" s="79"/>
      <c r="AB173" s="314">
        <f>+Emplois[[#This Row],[Nbre Ivoiriens4]]+Emplois[[#This Row],[Nbr Non Ivoiriens4]]</f>
        <v>0</v>
      </c>
      <c r="AC173" s="79"/>
      <c r="AD173" s="311"/>
      <c r="AE173" s="79"/>
      <c r="AF173" s="314">
        <f>+Emplois[[#This Row],[Nbre Ivoiriens5]]+Emplois[[#This Row],[Nbr Non Ivoiriens5]]</f>
        <v>0</v>
      </c>
      <c r="AG173" s="310"/>
      <c r="AH173" s="79"/>
    </row>
    <row r="174" spans="4:34" ht="15" customHeight="1" x14ac:dyDescent="0.35">
      <c r="D174" s="313" t="str">
        <f>IF(Emplois[[#This Row],[Poste/Titre]]="","",ROW(A114))</f>
        <v/>
      </c>
      <c r="E174" s="27"/>
      <c r="F174" s="27"/>
      <c r="G174" s="27"/>
      <c r="H174" s="27"/>
      <c r="I174" s="27"/>
      <c r="J174" s="88"/>
      <c r="K174" s="27"/>
      <c r="L174" s="65"/>
      <c r="M174" s="27"/>
      <c r="N174" s="309"/>
      <c r="O174" s="79"/>
      <c r="P174" s="314">
        <f>+Emplois[[#This Row],[Nbre Ivoiriens]]+Emplois[[#This Row],[Nbr Non Ivoiriens]]</f>
        <v>0</v>
      </c>
      <c r="Q174" s="79"/>
      <c r="R174" s="539"/>
      <c r="S174" s="79"/>
      <c r="T174" s="314">
        <f>+Emplois[[#This Row],[Nbre Ivoiriens2]]+Emplois[[#This Row],[Nbr Non Ivoiriens2]]</f>
        <v>0</v>
      </c>
      <c r="U174" s="79"/>
      <c r="V174" s="311"/>
      <c r="W174" s="79"/>
      <c r="X174" s="314">
        <f>+Emplois[[#This Row],[Nbre Ivoiriens3]]+Emplois[[#This Row],[Nbr Non Ivoiriens3]]</f>
        <v>0</v>
      </c>
      <c r="Y174" s="310"/>
      <c r="Z174" s="79"/>
      <c r="AA174" s="79"/>
      <c r="AB174" s="314">
        <f>+Emplois[[#This Row],[Nbre Ivoiriens4]]+Emplois[[#This Row],[Nbr Non Ivoiriens4]]</f>
        <v>0</v>
      </c>
      <c r="AC174" s="79"/>
      <c r="AD174" s="311"/>
      <c r="AE174" s="79"/>
      <c r="AF174" s="314">
        <f>+Emplois[[#This Row],[Nbre Ivoiriens5]]+Emplois[[#This Row],[Nbr Non Ivoiriens5]]</f>
        <v>0</v>
      </c>
      <c r="AG174" s="310"/>
      <c r="AH174" s="79"/>
    </row>
    <row r="175" spans="4:34" ht="15" customHeight="1" x14ac:dyDescent="0.35">
      <c r="D175" s="313" t="str">
        <f>IF(Emplois[[#This Row],[Poste/Titre]]="","",ROW(A115))</f>
        <v/>
      </c>
      <c r="E175" s="27"/>
      <c r="F175" s="27"/>
      <c r="G175" s="27"/>
      <c r="H175" s="27"/>
      <c r="I175" s="27"/>
      <c r="J175" s="88"/>
      <c r="K175" s="27"/>
      <c r="L175" s="65"/>
      <c r="M175" s="27"/>
      <c r="N175" s="309"/>
      <c r="O175" s="79"/>
      <c r="P175" s="314">
        <f>+Emplois[[#This Row],[Nbre Ivoiriens]]+Emplois[[#This Row],[Nbr Non Ivoiriens]]</f>
        <v>0</v>
      </c>
      <c r="Q175" s="79"/>
      <c r="R175" s="539"/>
      <c r="S175" s="79"/>
      <c r="T175" s="314">
        <f>+Emplois[[#This Row],[Nbre Ivoiriens2]]+Emplois[[#This Row],[Nbr Non Ivoiriens2]]</f>
        <v>0</v>
      </c>
      <c r="U175" s="79"/>
      <c r="V175" s="311"/>
      <c r="W175" s="79"/>
      <c r="X175" s="314">
        <f>+Emplois[[#This Row],[Nbre Ivoiriens3]]+Emplois[[#This Row],[Nbr Non Ivoiriens3]]</f>
        <v>0</v>
      </c>
      <c r="Y175" s="310"/>
      <c r="Z175" s="79"/>
      <c r="AA175" s="79"/>
      <c r="AB175" s="314">
        <f>+Emplois[[#This Row],[Nbre Ivoiriens4]]+Emplois[[#This Row],[Nbr Non Ivoiriens4]]</f>
        <v>0</v>
      </c>
      <c r="AC175" s="79"/>
      <c r="AD175" s="311"/>
      <c r="AE175" s="79"/>
      <c r="AF175" s="314">
        <f>+Emplois[[#This Row],[Nbre Ivoiriens5]]+Emplois[[#This Row],[Nbr Non Ivoiriens5]]</f>
        <v>0</v>
      </c>
      <c r="AG175" s="310"/>
      <c r="AH175" s="79"/>
    </row>
    <row r="176" spans="4:34" ht="15" customHeight="1" x14ac:dyDescent="0.35">
      <c r="D176" s="313" t="str">
        <f>IF(Emplois[[#This Row],[Poste/Titre]]="","",ROW(A116))</f>
        <v/>
      </c>
      <c r="E176" s="27"/>
      <c r="F176" s="27"/>
      <c r="G176" s="27"/>
      <c r="H176" s="27"/>
      <c r="I176" s="27"/>
      <c r="J176" s="88"/>
      <c r="K176" s="27"/>
      <c r="L176" s="65"/>
      <c r="M176" s="27"/>
      <c r="N176" s="309"/>
      <c r="O176" s="79"/>
      <c r="P176" s="314">
        <f>+Emplois[[#This Row],[Nbre Ivoiriens]]+Emplois[[#This Row],[Nbr Non Ivoiriens]]</f>
        <v>0</v>
      </c>
      <c r="Q176" s="79"/>
      <c r="R176" s="539"/>
      <c r="S176" s="79"/>
      <c r="T176" s="314">
        <f>+Emplois[[#This Row],[Nbre Ivoiriens2]]+Emplois[[#This Row],[Nbr Non Ivoiriens2]]</f>
        <v>0</v>
      </c>
      <c r="U176" s="79"/>
      <c r="V176" s="311"/>
      <c r="W176" s="79"/>
      <c r="X176" s="314">
        <f>+Emplois[[#This Row],[Nbre Ivoiriens3]]+Emplois[[#This Row],[Nbr Non Ivoiriens3]]</f>
        <v>0</v>
      </c>
      <c r="Y176" s="310"/>
      <c r="Z176" s="79"/>
      <c r="AA176" s="79"/>
      <c r="AB176" s="314">
        <f>+Emplois[[#This Row],[Nbre Ivoiriens4]]+Emplois[[#This Row],[Nbr Non Ivoiriens4]]</f>
        <v>0</v>
      </c>
      <c r="AC176" s="79"/>
      <c r="AD176" s="311"/>
      <c r="AE176" s="79"/>
      <c r="AF176" s="314">
        <f>+Emplois[[#This Row],[Nbre Ivoiriens5]]+Emplois[[#This Row],[Nbr Non Ivoiriens5]]</f>
        <v>0</v>
      </c>
      <c r="AG176" s="310"/>
      <c r="AH176" s="79"/>
    </row>
    <row r="177" spans="4:34" ht="15" customHeight="1" x14ac:dyDescent="0.35">
      <c r="D177" s="313" t="str">
        <f>IF(Emplois[[#This Row],[Poste/Titre]]="","",ROW(A117))</f>
        <v/>
      </c>
      <c r="E177" s="27"/>
      <c r="F177" s="27"/>
      <c r="G177" s="27"/>
      <c r="H177" s="27"/>
      <c r="I177" s="27"/>
      <c r="J177" s="88"/>
      <c r="K177" s="27"/>
      <c r="L177" s="65"/>
      <c r="M177" s="27"/>
      <c r="N177" s="309"/>
      <c r="O177" s="79"/>
      <c r="P177" s="314">
        <f>+Emplois[[#This Row],[Nbre Ivoiriens]]+Emplois[[#This Row],[Nbr Non Ivoiriens]]</f>
        <v>0</v>
      </c>
      <c r="Q177" s="79"/>
      <c r="R177" s="539"/>
      <c r="S177" s="79"/>
      <c r="T177" s="314">
        <f>+Emplois[[#This Row],[Nbre Ivoiriens2]]+Emplois[[#This Row],[Nbr Non Ivoiriens2]]</f>
        <v>0</v>
      </c>
      <c r="U177" s="79"/>
      <c r="V177" s="311"/>
      <c r="W177" s="79"/>
      <c r="X177" s="314">
        <f>+Emplois[[#This Row],[Nbre Ivoiriens3]]+Emplois[[#This Row],[Nbr Non Ivoiriens3]]</f>
        <v>0</v>
      </c>
      <c r="Y177" s="310"/>
      <c r="Z177" s="79"/>
      <c r="AA177" s="79"/>
      <c r="AB177" s="314">
        <f>+Emplois[[#This Row],[Nbre Ivoiriens4]]+Emplois[[#This Row],[Nbr Non Ivoiriens4]]</f>
        <v>0</v>
      </c>
      <c r="AC177" s="79"/>
      <c r="AD177" s="311"/>
      <c r="AE177" s="79"/>
      <c r="AF177" s="314">
        <f>+Emplois[[#This Row],[Nbre Ivoiriens5]]+Emplois[[#This Row],[Nbr Non Ivoiriens5]]</f>
        <v>0</v>
      </c>
      <c r="AG177" s="310"/>
      <c r="AH177" s="79"/>
    </row>
    <row r="178" spans="4:34" ht="15" customHeight="1" x14ac:dyDescent="0.35">
      <c r="D178" s="313" t="str">
        <f>IF(Emplois[[#This Row],[Poste/Titre]]="","",ROW(A118))</f>
        <v/>
      </c>
      <c r="E178" s="27"/>
      <c r="F178" s="27"/>
      <c r="G178" s="27"/>
      <c r="H178" s="27"/>
      <c r="I178" s="27"/>
      <c r="J178" s="88"/>
      <c r="K178" s="27"/>
      <c r="L178" s="65"/>
      <c r="M178" s="27"/>
      <c r="N178" s="309"/>
      <c r="O178" s="79"/>
      <c r="P178" s="314">
        <f>+Emplois[[#This Row],[Nbre Ivoiriens]]+Emplois[[#This Row],[Nbr Non Ivoiriens]]</f>
        <v>0</v>
      </c>
      <c r="Q178" s="79"/>
      <c r="R178" s="539"/>
      <c r="S178" s="79"/>
      <c r="T178" s="314">
        <f>+Emplois[[#This Row],[Nbre Ivoiriens2]]+Emplois[[#This Row],[Nbr Non Ivoiriens2]]</f>
        <v>0</v>
      </c>
      <c r="U178" s="79"/>
      <c r="V178" s="311"/>
      <c r="W178" s="79"/>
      <c r="X178" s="314">
        <f>+Emplois[[#This Row],[Nbre Ivoiriens3]]+Emplois[[#This Row],[Nbr Non Ivoiriens3]]</f>
        <v>0</v>
      </c>
      <c r="Y178" s="310"/>
      <c r="Z178" s="79"/>
      <c r="AA178" s="79"/>
      <c r="AB178" s="314">
        <f>+Emplois[[#This Row],[Nbre Ivoiriens4]]+Emplois[[#This Row],[Nbr Non Ivoiriens4]]</f>
        <v>0</v>
      </c>
      <c r="AC178" s="79"/>
      <c r="AD178" s="311"/>
      <c r="AE178" s="79"/>
      <c r="AF178" s="314">
        <f>+Emplois[[#This Row],[Nbre Ivoiriens5]]+Emplois[[#This Row],[Nbr Non Ivoiriens5]]</f>
        <v>0</v>
      </c>
      <c r="AG178" s="310"/>
      <c r="AH178" s="79"/>
    </row>
    <row r="179" spans="4:34" ht="15" customHeight="1" x14ac:dyDescent="0.35">
      <c r="D179" s="313" t="str">
        <f>IF(Emplois[[#This Row],[Poste/Titre]]="","",ROW(A119))</f>
        <v/>
      </c>
      <c r="E179" s="27"/>
      <c r="F179" s="27"/>
      <c r="G179" s="27"/>
      <c r="H179" s="27"/>
      <c r="I179" s="27"/>
      <c r="J179" s="88"/>
      <c r="K179" s="27"/>
      <c r="L179" s="65"/>
      <c r="M179" s="27"/>
      <c r="N179" s="309"/>
      <c r="O179" s="79"/>
      <c r="P179" s="314">
        <f>+Emplois[[#This Row],[Nbre Ivoiriens]]+Emplois[[#This Row],[Nbr Non Ivoiriens]]</f>
        <v>0</v>
      </c>
      <c r="Q179" s="79"/>
      <c r="R179" s="539"/>
      <c r="S179" s="79"/>
      <c r="T179" s="314">
        <f>+Emplois[[#This Row],[Nbre Ivoiriens2]]+Emplois[[#This Row],[Nbr Non Ivoiriens2]]</f>
        <v>0</v>
      </c>
      <c r="U179" s="79"/>
      <c r="V179" s="311"/>
      <c r="W179" s="79"/>
      <c r="X179" s="314">
        <f>+Emplois[[#This Row],[Nbre Ivoiriens3]]+Emplois[[#This Row],[Nbr Non Ivoiriens3]]</f>
        <v>0</v>
      </c>
      <c r="Y179" s="310"/>
      <c r="Z179" s="79"/>
      <c r="AA179" s="79"/>
      <c r="AB179" s="314">
        <f>+Emplois[[#This Row],[Nbre Ivoiriens4]]+Emplois[[#This Row],[Nbr Non Ivoiriens4]]</f>
        <v>0</v>
      </c>
      <c r="AC179" s="79"/>
      <c r="AD179" s="311"/>
      <c r="AE179" s="79"/>
      <c r="AF179" s="314">
        <f>+Emplois[[#This Row],[Nbre Ivoiriens5]]+Emplois[[#This Row],[Nbr Non Ivoiriens5]]</f>
        <v>0</v>
      </c>
      <c r="AG179" s="310"/>
      <c r="AH179" s="79"/>
    </row>
    <row r="180" spans="4:34" ht="15" customHeight="1" x14ac:dyDescent="0.35">
      <c r="D180" s="313" t="str">
        <f>IF(Emplois[[#This Row],[Poste/Titre]]="","",ROW(A120))</f>
        <v/>
      </c>
      <c r="E180" s="27"/>
      <c r="F180" s="27"/>
      <c r="G180" s="27"/>
      <c r="H180" s="27"/>
      <c r="I180" s="27"/>
      <c r="J180" s="88"/>
      <c r="K180" s="27"/>
      <c r="L180" s="65"/>
      <c r="M180" s="27"/>
      <c r="N180" s="309"/>
      <c r="O180" s="79"/>
      <c r="P180" s="314">
        <f>+Emplois[[#This Row],[Nbre Ivoiriens]]+Emplois[[#This Row],[Nbr Non Ivoiriens]]</f>
        <v>0</v>
      </c>
      <c r="Q180" s="79"/>
      <c r="R180" s="539"/>
      <c r="S180" s="79"/>
      <c r="T180" s="314">
        <f>+Emplois[[#This Row],[Nbre Ivoiriens2]]+Emplois[[#This Row],[Nbr Non Ivoiriens2]]</f>
        <v>0</v>
      </c>
      <c r="U180" s="79"/>
      <c r="V180" s="311"/>
      <c r="W180" s="79"/>
      <c r="X180" s="314">
        <f>+Emplois[[#This Row],[Nbre Ivoiriens3]]+Emplois[[#This Row],[Nbr Non Ivoiriens3]]</f>
        <v>0</v>
      </c>
      <c r="Y180" s="310"/>
      <c r="Z180" s="79"/>
      <c r="AA180" s="79"/>
      <c r="AB180" s="314">
        <f>+Emplois[[#This Row],[Nbre Ivoiriens4]]+Emplois[[#This Row],[Nbr Non Ivoiriens4]]</f>
        <v>0</v>
      </c>
      <c r="AC180" s="79"/>
      <c r="AD180" s="311"/>
      <c r="AE180" s="79"/>
      <c r="AF180" s="314">
        <f>+Emplois[[#This Row],[Nbre Ivoiriens5]]+Emplois[[#This Row],[Nbr Non Ivoiriens5]]</f>
        <v>0</v>
      </c>
      <c r="AG180" s="310"/>
      <c r="AH180" s="79"/>
    </row>
    <row r="181" spans="4:34" ht="15" customHeight="1" x14ac:dyDescent="0.35">
      <c r="D181" s="313" t="str">
        <f>IF(Emplois[[#This Row],[Poste/Titre]]="","",ROW(A121))</f>
        <v/>
      </c>
      <c r="E181" s="27"/>
      <c r="F181" s="27"/>
      <c r="G181" s="27"/>
      <c r="H181" s="27"/>
      <c r="I181" s="27"/>
      <c r="J181" s="88"/>
      <c r="K181" s="27"/>
      <c r="L181" s="65"/>
      <c r="M181" s="27"/>
      <c r="N181" s="309"/>
      <c r="O181" s="79"/>
      <c r="P181" s="314">
        <f>+Emplois[[#This Row],[Nbre Ivoiriens]]+Emplois[[#This Row],[Nbr Non Ivoiriens]]</f>
        <v>0</v>
      </c>
      <c r="Q181" s="79"/>
      <c r="R181" s="539"/>
      <c r="S181" s="79"/>
      <c r="T181" s="314">
        <f>+Emplois[[#This Row],[Nbre Ivoiriens2]]+Emplois[[#This Row],[Nbr Non Ivoiriens2]]</f>
        <v>0</v>
      </c>
      <c r="U181" s="79"/>
      <c r="V181" s="311"/>
      <c r="W181" s="79"/>
      <c r="X181" s="314">
        <f>+Emplois[[#This Row],[Nbre Ivoiriens3]]+Emplois[[#This Row],[Nbr Non Ivoiriens3]]</f>
        <v>0</v>
      </c>
      <c r="Y181" s="310"/>
      <c r="Z181" s="79"/>
      <c r="AA181" s="79"/>
      <c r="AB181" s="314">
        <f>+Emplois[[#This Row],[Nbre Ivoiriens4]]+Emplois[[#This Row],[Nbr Non Ivoiriens4]]</f>
        <v>0</v>
      </c>
      <c r="AC181" s="79"/>
      <c r="AD181" s="311"/>
      <c r="AE181" s="79"/>
      <c r="AF181" s="314">
        <f>+Emplois[[#This Row],[Nbre Ivoiriens5]]+Emplois[[#This Row],[Nbr Non Ivoiriens5]]</f>
        <v>0</v>
      </c>
      <c r="AG181" s="310"/>
      <c r="AH181" s="79"/>
    </row>
    <row r="182" spans="4:34" ht="15" customHeight="1" x14ac:dyDescent="0.35">
      <c r="D182" s="313" t="str">
        <f>IF(Emplois[[#This Row],[Poste/Titre]]="","",ROW(A122))</f>
        <v/>
      </c>
      <c r="E182" s="27"/>
      <c r="F182" s="27"/>
      <c r="G182" s="27"/>
      <c r="H182" s="27"/>
      <c r="I182" s="27"/>
      <c r="J182" s="88"/>
      <c r="K182" s="27"/>
      <c r="L182" s="65"/>
      <c r="M182" s="27"/>
      <c r="N182" s="309"/>
      <c r="O182" s="79"/>
      <c r="P182" s="314">
        <f>+Emplois[[#This Row],[Nbre Ivoiriens]]+Emplois[[#This Row],[Nbr Non Ivoiriens]]</f>
        <v>0</v>
      </c>
      <c r="Q182" s="79"/>
      <c r="R182" s="539"/>
      <c r="S182" s="79"/>
      <c r="T182" s="314">
        <f>+Emplois[[#This Row],[Nbre Ivoiriens2]]+Emplois[[#This Row],[Nbr Non Ivoiriens2]]</f>
        <v>0</v>
      </c>
      <c r="U182" s="79"/>
      <c r="V182" s="311"/>
      <c r="W182" s="79"/>
      <c r="X182" s="314">
        <f>+Emplois[[#This Row],[Nbre Ivoiriens3]]+Emplois[[#This Row],[Nbr Non Ivoiriens3]]</f>
        <v>0</v>
      </c>
      <c r="Y182" s="310"/>
      <c r="Z182" s="79"/>
      <c r="AA182" s="79"/>
      <c r="AB182" s="314">
        <f>+Emplois[[#This Row],[Nbre Ivoiriens4]]+Emplois[[#This Row],[Nbr Non Ivoiriens4]]</f>
        <v>0</v>
      </c>
      <c r="AC182" s="79"/>
      <c r="AD182" s="311"/>
      <c r="AE182" s="79"/>
      <c r="AF182" s="314">
        <f>+Emplois[[#This Row],[Nbre Ivoiriens5]]+Emplois[[#This Row],[Nbr Non Ivoiriens5]]</f>
        <v>0</v>
      </c>
      <c r="AG182" s="310"/>
      <c r="AH182" s="79"/>
    </row>
    <row r="183" spans="4:34" ht="15" customHeight="1" x14ac:dyDescent="0.35">
      <c r="D183" s="313" t="str">
        <f>IF(Emplois[[#This Row],[Poste/Titre]]="","",ROW(A123))</f>
        <v/>
      </c>
      <c r="E183" s="27"/>
      <c r="F183" s="27"/>
      <c r="G183" s="27"/>
      <c r="H183" s="27"/>
      <c r="I183" s="27"/>
      <c r="J183" s="88"/>
      <c r="K183" s="27"/>
      <c r="L183" s="65"/>
      <c r="M183" s="27"/>
      <c r="N183" s="309"/>
      <c r="O183" s="79"/>
      <c r="P183" s="314">
        <f>+Emplois[[#This Row],[Nbre Ivoiriens]]+Emplois[[#This Row],[Nbr Non Ivoiriens]]</f>
        <v>0</v>
      </c>
      <c r="Q183" s="79"/>
      <c r="R183" s="539"/>
      <c r="S183" s="79"/>
      <c r="T183" s="314">
        <f>+Emplois[[#This Row],[Nbre Ivoiriens2]]+Emplois[[#This Row],[Nbr Non Ivoiriens2]]</f>
        <v>0</v>
      </c>
      <c r="U183" s="79"/>
      <c r="V183" s="311"/>
      <c r="W183" s="79"/>
      <c r="X183" s="314">
        <f>+Emplois[[#This Row],[Nbre Ivoiriens3]]+Emplois[[#This Row],[Nbr Non Ivoiriens3]]</f>
        <v>0</v>
      </c>
      <c r="Y183" s="310"/>
      <c r="Z183" s="79"/>
      <c r="AA183" s="79"/>
      <c r="AB183" s="314">
        <f>+Emplois[[#This Row],[Nbre Ivoiriens4]]+Emplois[[#This Row],[Nbr Non Ivoiriens4]]</f>
        <v>0</v>
      </c>
      <c r="AC183" s="79"/>
      <c r="AD183" s="311"/>
      <c r="AE183" s="79"/>
      <c r="AF183" s="314">
        <f>+Emplois[[#This Row],[Nbre Ivoiriens5]]+Emplois[[#This Row],[Nbr Non Ivoiriens5]]</f>
        <v>0</v>
      </c>
      <c r="AG183" s="310"/>
      <c r="AH183" s="79"/>
    </row>
    <row r="184" spans="4:34" ht="15" customHeight="1" x14ac:dyDescent="0.35">
      <c r="D184" s="313" t="str">
        <f>IF(Emplois[[#This Row],[Poste/Titre]]="","",ROW(A124))</f>
        <v/>
      </c>
      <c r="E184" s="27"/>
      <c r="F184" s="27"/>
      <c r="G184" s="27"/>
      <c r="H184" s="27"/>
      <c r="I184" s="27"/>
      <c r="J184" s="88"/>
      <c r="K184" s="27"/>
      <c r="L184" s="65"/>
      <c r="M184" s="27"/>
      <c r="N184" s="309"/>
      <c r="O184" s="79"/>
      <c r="P184" s="314">
        <f>+Emplois[[#This Row],[Nbre Ivoiriens]]+Emplois[[#This Row],[Nbr Non Ivoiriens]]</f>
        <v>0</v>
      </c>
      <c r="Q184" s="79"/>
      <c r="R184" s="539"/>
      <c r="S184" s="79"/>
      <c r="T184" s="314">
        <f>+Emplois[[#This Row],[Nbre Ivoiriens2]]+Emplois[[#This Row],[Nbr Non Ivoiriens2]]</f>
        <v>0</v>
      </c>
      <c r="U184" s="79"/>
      <c r="V184" s="311"/>
      <c r="W184" s="79"/>
      <c r="X184" s="314">
        <f>+Emplois[[#This Row],[Nbre Ivoiriens3]]+Emplois[[#This Row],[Nbr Non Ivoiriens3]]</f>
        <v>0</v>
      </c>
      <c r="Y184" s="310"/>
      <c r="Z184" s="79"/>
      <c r="AA184" s="79"/>
      <c r="AB184" s="314">
        <f>+Emplois[[#This Row],[Nbre Ivoiriens4]]+Emplois[[#This Row],[Nbr Non Ivoiriens4]]</f>
        <v>0</v>
      </c>
      <c r="AC184" s="79"/>
      <c r="AD184" s="311"/>
      <c r="AE184" s="79"/>
      <c r="AF184" s="314">
        <f>+Emplois[[#This Row],[Nbre Ivoiriens5]]+Emplois[[#This Row],[Nbr Non Ivoiriens5]]</f>
        <v>0</v>
      </c>
      <c r="AG184" s="310"/>
      <c r="AH184" s="79"/>
    </row>
    <row r="185" spans="4:34" ht="15" customHeight="1" x14ac:dyDescent="0.35">
      <c r="D185" s="313" t="str">
        <f>IF(Emplois[[#This Row],[Poste/Titre]]="","",ROW(A125))</f>
        <v/>
      </c>
      <c r="E185" s="27"/>
      <c r="F185" s="27"/>
      <c r="G185" s="27"/>
      <c r="H185" s="27"/>
      <c r="I185" s="27"/>
      <c r="J185" s="88"/>
      <c r="K185" s="27"/>
      <c r="L185" s="65"/>
      <c r="M185" s="27"/>
      <c r="N185" s="309"/>
      <c r="O185" s="79"/>
      <c r="P185" s="314">
        <f>+Emplois[[#This Row],[Nbre Ivoiriens]]+Emplois[[#This Row],[Nbr Non Ivoiriens]]</f>
        <v>0</v>
      </c>
      <c r="Q185" s="79"/>
      <c r="R185" s="539"/>
      <c r="S185" s="79"/>
      <c r="T185" s="314">
        <f>+Emplois[[#This Row],[Nbre Ivoiriens2]]+Emplois[[#This Row],[Nbr Non Ivoiriens2]]</f>
        <v>0</v>
      </c>
      <c r="U185" s="79"/>
      <c r="V185" s="311"/>
      <c r="W185" s="79"/>
      <c r="X185" s="314">
        <f>+Emplois[[#This Row],[Nbre Ivoiriens3]]+Emplois[[#This Row],[Nbr Non Ivoiriens3]]</f>
        <v>0</v>
      </c>
      <c r="Y185" s="310"/>
      <c r="Z185" s="79"/>
      <c r="AA185" s="79"/>
      <c r="AB185" s="314">
        <f>+Emplois[[#This Row],[Nbre Ivoiriens4]]+Emplois[[#This Row],[Nbr Non Ivoiriens4]]</f>
        <v>0</v>
      </c>
      <c r="AC185" s="79"/>
      <c r="AD185" s="311"/>
      <c r="AE185" s="79"/>
      <c r="AF185" s="314">
        <f>+Emplois[[#This Row],[Nbre Ivoiriens5]]+Emplois[[#This Row],[Nbr Non Ivoiriens5]]</f>
        <v>0</v>
      </c>
      <c r="AG185" s="310"/>
      <c r="AH185" s="79"/>
    </row>
    <row r="186" spans="4:34" ht="15" customHeight="1" x14ac:dyDescent="0.35">
      <c r="D186" s="313" t="str">
        <f>IF(Emplois[[#This Row],[Poste/Titre]]="","",ROW(A126))</f>
        <v/>
      </c>
      <c r="E186" s="27"/>
      <c r="F186" s="27"/>
      <c r="G186" s="27"/>
      <c r="H186" s="27"/>
      <c r="I186" s="27"/>
      <c r="J186" s="88"/>
      <c r="K186" s="27"/>
      <c r="L186" s="65"/>
      <c r="M186" s="27"/>
      <c r="N186" s="309"/>
      <c r="O186" s="79"/>
      <c r="P186" s="314">
        <f>+Emplois[[#This Row],[Nbre Ivoiriens]]+Emplois[[#This Row],[Nbr Non Ivoiriens]]</f>
        <v>0</v>
      </c>
      <c r="Q186" s="79"/>
      <c r="R186" s="539"/>
      <c r="S186" s="79"/>
      <c r="T186" s="314">
        <f>+Emplois[[#This Row],[Nbre Ivoiriens2]]+Emplois[[#This Row],[Nbr Non Ivoiriens2]]</f>
        <v>0</v>
      </c>
      <c r="U186" s="79"/>
      <c r="V186" s="311"/>
      <c r="W186" s="79"/>
      <c r="X186" s="314">
        <f>+Emplois[[#This Row],[Nbre Ivoiriens3]]+Emplois[[#This Row],[Nbr Non Ivoiriens3]]</f>
        <v>0</v>
      </c>
      <c r="Y186" s="310"/>
      <c r="Z186" s="79"/>
      <c r="AA186" s="79"/>
      <c r="AB186" s="314">
        <f>+Emplois[[#This Row],[Nbre Ivoiriens4]]+Emplois[[#This Row],[Nbr Non Ivoiriens4]]</f>
        <v>0</v>
      </c>
      <c r="AC186" s="79"/>
      <c r="AD186" s="311"/>
      <c r="AE186" s="79"/>
      <c r="AF186" s="314">
        <f>+Emplois[[#This Row],[Nbre Ivoiriens5]]+Emplois[[#This Row],[Nbr Non Ivoiriens5]]</f>
        <v>0</v>
      </c>
      <c r="AG186" s="310"/>
      <c r="AH186" s="79"/>
    </row>
    <row r="187" spans="4:34" ht="15" customHeight="1" x14ac:dyDescent="0.35">
      <c r="D187" s="313" t="str">
        <f>IF(Emplois[[#This Row],[Poste/Titre]]="","",ROW(A127))</f>
        <v/>
      </c>
      <c r="E187" s="27"/>
      <c r="F187" s="27"/>
      <c r="G187" s="27"/>
      <c r="H187" s="27"/>
      <c r="I187" s="27"/>
      <c r="J187" s="88"/>
      <c r="K187" s="27"/>
      <c r="L187" s="65"/>
      <c r="M187" s="27"/>
      <c r="N187" s="309"/>
      <c r="O187" s="79"/>
      <c r="P187" s="314">
        <f>+Emplois[[#This Row],[Nbre Ivoiriens]]+Emplois[[#This Row],[Nbr Non Ivoiriens]]</f>
        <v>0</v>
      </c>
      <c r="Q187" s="79"/>
      <c r="R187" s="539"/>
      <c r="S187" s="79"/>
      <c r="T187" s="314">
        <f>+Emplois[[#This Row],[Nbre Ivoiriens2]]+Emplois[[#This Row],[Nbr Non Ivoiriens2]]</f>
        <v>0</v>
      </c>
      <c r="U187" s="79"/>
      <c r="V187" s="311"/>
      <c r="W187" s="79"/>
      <c r="X187" s="314">
        <f>+Emplois[[#This Row],[Nbre Ivoiriens3]]+Emplois[[#This Row],[Nbr Non Ivoiriens3]]</f>
        <v>0</v>
      </c>
      <c r="Y187" s="310"/>
      <c r="Z187" s="79"/>
      <c r="AA187" s="79"/>
      <c r="AB187" s="314">
        <f>+Emplois[[#This Row],[Nbre Ivoiriens4]]+Emplois[[#This Row],[Nbr Non Ivoiriens4]]</f>
        <v>0</v>
      </c>
      <c r="AC187" s="79"/>
      <c r="AD187" s="311"/>
      <c r="AE187" s="79"/>
      <c r="AF187" s="314">
        <f>+Emplois[[#This Row],[Nbre Ivoiriens5]]+Emplois[[#This Row],[Nbr Non Ivoiriens5]]</f>
        <v>0</v>
      </c>
      <c r="AG187" s="310"/>
      <c r="AH187" s="79"/>
    </row>
    <row r="188" spans="4:34" ht="15" customHeight="1" x14ac:dyDescent="0.35">
      <c r="D188" s="313" t="str">
        <f>IF(Emplois[[#This Row],[Poste/Titre]]="","",ROW(A128))</f>
        <v/>
      </c>
      <c r="E188" s="27"/>
      <c r="F188" s="27"/>
      <c r="G188" s="27"/>
      <c r="H188" s="27"/>
      <c r="I188" s="27"/>
      <c r="J188" s="88"/>
      <c r="K188" s="27"/>
      <c r="L188" s="65"/>
      <c r="M188" s="27"/>
      <c r="N188" s="309"/>
      <c r="O188" s="79"/>
      <c r="P188" s="314">
        <f>+Emplois[[#This Row],[Nbre Ivoiriens]]+Emplois[[#This Row],[Nbr Non Ivoiriens]]</f>
        <v>0</v>
      </c>
      <c r="Q188" s="79"/>
      <c r="R188" s="539"/>
      <c r="S188" s="79"/>
      <c r="T188" s="314">
        <f>+Emplois[[#This Row],[Nbre Ivoiriens2]]+Emplois[[#This Row],[Nbr Non Ivoiriens2]]</f>
        <v>0</v>
      </c>
      <c r="U188" s="79"/>
      <c r="V188" s="311"/>
      <c r="W188" s="79"/>
      <c r="X188" s="314">
        <f>+Emplois[[#This Row],[Nbre Ivoiriens3]]+Emplois[[#This Row],[Nbr Non Ivoiriens3]]</f>
        <v>0</v>
      </c>
      <c r="Y188" s="310"/>
      <c r="Z188" s="79"/>
      <c r="AA188" s="79"/>
      <c r="AB188" s="314">
        <f>+Emplois[[#This Row],[Nbre Ivoiriens4]]+Emplois[[#This Row],[Nbr Non Ivoiriens4]]</f>
        <v>0</v>
      </c>
      <c r="AC188" s="79"/>
      <c r="AD188" s="311"/>
      <c r="AE188" s="79"/>
      <c r="AF188" s="314">
        <f>+Emplois[[#This Row],[Nbre Ivoiriens5]]+Emplois[[#This Row],[Nbr Non Ivoiriens5]]</f>
        <v>0</v>
      </c>
      <c r="AG188" s="310"/>
      <c r="AH188" s="79"/>
    </row>
    <row r="189" spans="4:34" ht="15" customHeight="1" x14ac:dyDescent="0.35">
      <c r="D189" s="313" t="str">
        <f>IF(Emplois[[#This Row],[Poste/Titre]]="","",ROW(A129))</f>
        <v/>
      </c>
      <c r="E189" s="27"/>
      <c r="F189" s="27"/>
      <c r="G189" s="27"/>
      <c r="H189" s="27"/>
      <c r="I189" s="27"/>
      <c r="J189" s="88"/>
      <c r="K189" s="27"/>
      <c r="L189" s="65"/>
      <c r="M189" s="27"/>
      <c r="N189" s="309"/>
      <c r="O189" s="79"/>
      <c r="P189" s="314">
        <f>+Emplois[[#This Row],[Nbre Ivoiriens]]+Emplois[[#This Row],[Nbr Non Ivoiriens]]</f>
        <v>0</v>
      </c>
      <c r="Q189" s="79"/>
      <c r="R189" s="539"/>
      <c r="S189" s="79"/>
      <c r="T189" s="314">
        <f>+Emplois[[#This Row],[Nbre Ivoiriens2]]+Emplois[[#This Row],[Nbr Non Ivoiriens2]]</f>
        <v>0</v>
      </c>
      <c r="U189" s="79"/>
      <c r="V189" s="311"/>
      <c r="W189" s="79"/>
      <c r="X189" s="314">
        <f>+Emplois[[#This Row],[Nbre Ivoiriens3]]+Emplois[[#This Row],[Nbr Non Ivoiriens3]]</f>
        <v>0</v>
      </c>
      <c r="Y189" s="310"/>
      <c r="Z189" s="79"/>
      <c r="AA189" s="79"/>
      <c r="AB189" s="314">
        <f>+Emplois[[#This Row],[Nbre Ivoiriens4]]+Emplois[[#This Row],[Nbr Non Ivoiriens4]]</f>
        <v>0</v>
      </c>
      <c r="AC189" s="79"/>
      <c r="AD189" s="311"/>
      <c r="AE189" s="79"/>
      <c r="AF189" s="314">
        <f>+Emplois[[#This Row],[Nbre Ivoiriens5]]+Emplois[[#This Row],[Nbr Non Ivoiriens5]]</f>
        <v>0</v>
      </c>
      <c r="AG189" s="310"/>
      <c r="AH189" s="79"/>
    </row>
    <row r="190" spans="4:34" ht="15" customHeight="1" x14ac:dyDescent="0.35">
      <c r="D190" s="313" t="str">
        <f>IF(Emplois[[#This Row],[Poste/Titre]]="","",ROW(A130))</f>
        <v/>
      </c>
      <c r="E190" s="27"/>
      <c r="F190" s="27"/>
      <c r="G190" s="27"/>
      <c r="H190" s="27"/>
      <c r="I190" s="27"/>
      <c r="J190" s="88"/>
      <c r="K190" s="27"/>
      <c r="L190" s="65"/>
      <c r="M190" s="27"/>
      <c r="N190" s="309"/>
      <c r="O190" s="79"/>
      <c r="P190" s="314">
        <f>+Emplois[[#This Row],[Nbre Ivoiriens]]+Emplois[[#This Row],[Nbr Non Ivoiriens]]</f>
        <v>0</v>
      </c>
      <c r="Q190" s="79"/>
      <c r="R190" s="539"/>
      <c r="S190" s="79"/>
      <c r="T190" s="314">
        <f>+Emplois[[#This Row],[Nbre Ivoiriens2]]+Emplois[[#This Row],[Nbr Non Ivoiriens2]]</f>
        <v>0</v>
      </c>
      <c r="U190" s="79"/>
      <c r="V190" s="311"/>
      <c r="W190" s="79"/>
      <c r="X190" s="314">
        <f>+Emplois[[#This Row],[Nbre Ivoiriens3]]+Emplois[[#This Row],[Nbr Non Ivoiriens3]]</f>
        <v>0</v>
      </c>
      <c r="Y190" s="310"/>
      <c r="Z190" s="79"/>
      <c r="AA190" s="79"/>
      <c r="AB190" s="314">
        <f>+Emplois[[#This Row],[Nbre Ivoiriens4]]+Emplois[[#This Row],[Nbr Non Ivoiriens4]]</f>
        <v>0</v>
      </c>
      <c r="AC190" s="79"/>
      <c r="AD190" s="311"/>
      <c r="AE190" s="79"/>
      <c r="AF190" s="314">
        <f>+Emplois[[#This Row],[Nbre Ivoiriens5]]+Emplois[[#This Row],[Nbr Non Ivoiriens5]]</f>
        <v>0</v>
      </c>
      <c r="AG190" s="310"/>
      <c r="AH190" s="79"/>
    </row>
    <row r="191" spans="4:34" ht="15" customHeight="1" x14ac:dyDescent="0.35">
      <c r="D191" s="313" t="str">
        <f>IF(Emplois[[#This Row],[Poste/Titre]]="","",ROW(A131))</f>
        <v/>
      </c>
      <c r="E191" s="27"/>
      <c r="F191" s="27"/>
      <c r="G191" s="27"/>
      <c r="H191" s="27"/>
      <c r="I191" s="27"/>
      <c r="J191" s="88"/>
      <c r="K191" s="27"/>
      <c r="L191" s="65"/>
      <c r="M191" s="27"/>
      <c r="N191" s="309"/>
      <c r="O191" s="79"/>
      <c r="P191" s="314">
        <f>+Emplois[[#This Row],[Nbre Ivoiriens]]+Emplois[[#This Row],[Nbr Non Ivoiriens]]</f>
        <v>0</v>
      </c>
      <c r="Q191" s="79"/>
      <c r="R191" s="539"/>
      <c r="S191" s="79"/>
      <c r="T191" s="314">
        <f>+Emplois[[#This Row],[Nbre Ivoiriens2]]+Emplois[[#This Row],[Nbr Non Ivoiriens2]]</f>
        <v>0</v>
      </c>
      <c r="U191" s="79"/>
      <c r="V191" s="311"/>
      <c r="W191" s="79"/>
      <c r="X191" s="314">
        <f>+Emplois[[#This Row],[Nbre Ivoiriens3]]+Emplois[[#This Row],[Nbr Non Ivoiriens3]]</f>
        <v>0</v>
      </c>
      <c r="Y191" s="310"/>
      <c r="Z191" s="79"/>
      <c r="AA191" s="79"/>
      <c r="AB191" s="314">
        <f>+Emplois[[#This Row],[Nbre Ivoiriens4]]+Emplois[[#This Row],[Nbr Non Ivoiriens4]]</f>
        <v>0</v>
      </c>
      <c r="AC191" s="79"/>
      <c r="AD191" s="311"/>
      <c r="AE191" s="79"/>
      <c r="AF191" s="314">
        <f>+Emplois[[#This Row],[Nbre Ivoiriens5]]+Emplois[[#This Row],[Nbr Non Ivoiriens5]]</f>
        <v>0</v>
      </c>
      <c r="AG191" s="310"/>
      <c r="AH191" s="79"/>
    </row>
    <row r="192" spans="4:34" ht="15" customHeight="1" x14ac:dyDescent="0.35">
      <c r="D192" s="313" t="str">
        <f>IF(Emplois[[#This Row],[Poste/Titre]]="","",ROW(A132))</f>
        <v/>
      </c>
      <c r="E192" s="27"/>
      <c r="F192" s="27"/>
      <c r="G192" s="27"/>
      <c r="H192" s="27"/>
      <c r="I192" s="27"/>
      <c r="J192" s="88"/>
      <c r="K192" s="27"/>
      <c r="L192" s="65"/>
      <c r="M192" s="27"/>
      <c r="N192" s="309"/>
      <c r="O192" s="79"/>
      <c r="P192" s="314">
        <f>+Emplois[[#This Row],[Nbre Ivoiriens]]+Emplois[[#This Row],[Nbr Non Ivoiriens]]</f>
        <v>0</v>
      </c>
      <c r="Q192" s="79"/>
      <c r="R192" s="539"/>
      <c r="S192" s="79"/>
      <c r="T192" s="314">
        <f>+Emplois[[#This Row],[Nbre Ivoiriens2]]+Emplois[[#This Row],[Nbr Non Ivoiriens2]]</f>
        <v>0</v>
      </c>
      <c r="U192" s="79"/>
      <c r="V192" s="311"/>
      <c r="W192" s="79"/>
      <c r="X192" s="314">
        <f>+Emplois[[#This Row],[Nbre Ivoiriens3]]+Emplois[[#This Row],[Nbr Non Ivoiriens3]]</f>
        <v>0</v>
      </c>
      <c r="Y192" s="310"/>
      <c r="Z192" s="79"/>
      <c r="AA192" s="79"/>
      <c r="AB192" s="314">
        <f>+Emplois[[#This Row],[Nbre Ivoiriens4]]+Emplois[[#This Row],[Nbr Non Ivoiriens4]]</f>
        <v>0</v>
      </c>
      <c r="AC192" s="79"/>
      <c r="AD192" s="311"/>
      <c r="AE192" s="79"/>
      <c r="AF192" s="314">
        <f>+Emplois[[#This Row],[Nbre Ivoiriens5]]+Emplois[[#This Row],[Nbr Non Ivoiriens5]]</f>
        <v>0</v>
      </c>
      <c r="AG192" s="310"/>
      <c r="AH192" s="79"/>
    </row>
    <row r="193" spans="4:34" ht="15" customHeight="1" x14ac:dyDescent="0.35">
      <c r="D193" s="313" t="str">
        <f>IF(Emplois[[#This Row],[Poste/Titre]]="","",ROW(A133))</f>
        <v/>
      </c>
      <c r="E193" s="27"/>
      <c r="F193" s="27"/>
      <c r="G193" s="27"/>
      <c r="H193" s="27"/>
      <c r="I193" s="27"/>
      <c r="J193" s="88"/>
      <c r="K193" s="27"/>
      <c r="L193" s="65"/>
      <c r="M193" s="27"/>
      <c r="N193" s="309"/>
      <c r="O193" s="79"/>
      <c r="P193" s="314">
        <f>+Emplois[[#This Row],[Nbre Ivoiriens]]+Emplois[[#This Row],[Nbr Non Ivoiriens]]</f>
        <v>0</v>
      </c>
      <c r="Q193" s="79"/>
      <c r="R193" s="539"/>
      <c r="S193" s="79"/>
      <c r="T193" s="314">
        <f>+Emplois[[#This Row],[Nbre Ivoiriens2]]+Emplois[[#This Row],[Nbr Non Ivoiriens2]]</f>
        <v>0</v>
      </c>
      <c r="U193" s="79"/>
      <c r="V193" s="311"/>
      <c r="W193" s="79"/>
      <c r="X193" s="314">
        <f>+Emplois[[#This Row],[Nbre Ivoiriens3]]+Emplois[[#This Row],[Nbr Non Ivoiriens3]]</f>
        <v>0</v>
      </c>
      <c r="Y193" s="310"/>
      <c r="Z193" s="79"/>
      <c r="AA193" s="79"/>
      <c r="AB193" s="314">
        <f>+Emplois[[#This Row],[Nbre Ivoiriens4]]+Emplois[[#This Row],[Nbr Non Ivoiriens4]]</f>
        <v>0</v>
      </c>
      <c r="AC193" s="79"/>
      <c r="AD193" s="311"/>
      <c r="AE193" s="79"/>
      <c r="AF193" s="314">
        <f>+Emplois[[#This Row],[Nbre Ivoiriens5]]+Emplois[[#This Row],[Nbr Non Ivoiriens5]]</f>
        <v>0</v>
      </c>
      <c r="AG193" s="310"/>
      <c r="AH193" s="79"/>
    </row>
    <row r="194" spans="4:34" ht="15" customHeight="1" x14ac:dyDescent="0.35">
      <c r="D194" s="313" t="str">
        <f>IF(Emplois[[#This Row],[Poste/Titre]]="","",ROW(A134))</f>
        <v/>
      </c>
      <c r="E194" s="27"/>
      <c r="F194" s="27"/>
      <c r="G194" s="27"/>
      <c r="H194" s="27"/>
      <c r="I194" s="27"/>
      <c r="J194" s="88"/>
      <c r="K194" s="27"/>
      <c r="L194" s="65"/>
      <c r="M194" s="27"/>
      <c r="N194" s="309"/>
      <c r="O194" s="79"/>
      <c r="P194" s="314">
        <f>+Emplois[[#This Row],[Nbre Ivoiriens]]+Emplois[[#This Row],[Nbr Non Ivoiriens]]</f>
        <v>0</v>
      </c>
      <c r="Q194" s="79"/>
      <c r="R194" s="539"/>
      <c r="S194" s="79"/>
      <c r="T194" s="314">
        <f>+Emplois[[#This Row],[Nbre Ivoiriens2]]+Emplois[[#This Row],[Nbr Non Ivoiriens2]]</f>
        <v>0</v>
      </c>
      <c r="U194" s="79"/>
      <c r="V194" s="311"/>
      <c r="W194" s="79"/>
      <c r="X194" s="314">
        <f>+Emplois[[#This Row],[Nbre Ivoiriens3]]+Emplois[[#This Row],[Nbr Non Ivoiriens3]]</f>
        <v>0</v>
      </c>
      <c r="Y194" s="310"/>
      <c r="Z194" s="79"/>
      <c r="AA194" s="79"/>
      <c r="AB194" s="314">
        <f>+Emplois[[#This Row],[Nbre Ivoiriens4]]+Emplois[[#This Row],[Nbr Non Ivoiriens4]]</f>
        <v>0</v>
      </c>
      <c r="AC194" s="79"/>
      <c r="AD194" s="311"/>
      <c r="AE194" s="79"/>
      <c r="AF194" s="314">
        <f>+Emplois[[#This Row],[Nbre Ivoiriens5]]+Emplois[[#This Row],[Nbr Non Ivoiriens5]]</f>
        <v>0</v>
      </c>
      <c r="AG194" s="310"/>
      <c r="AH194" s="79"/>
    </row>
    <row r="195" spans="4:34" ht="15" customHeight="1" x14ac:dyDescent="0.35">
      <c r="D195" s="313" t="str">
        <f>IF(Emplois[[#This Row],[Poste/Titre]]="","",ROW(A135))</f>
        <v/>
      </c>
      <c r="E195" s="27"/>
      <c r="F195" s="27"/>
      <c r="G195" s="27"/>
      <c r="H195" s="27"/>
      <c r="I195" s="27"/>
      <c r="J195" s="88"/>
      <c r="K195" s="27"/>
      <c r="L195" s="65"/>
      <c r="M195" s="27"/>
      <c r="N195" s="309"/>
      <c r="O195" s="79"/>
      <c r="P195" s="314">
        <f>+Emplois[[#This Row],[Nbre Ivoiriens]]+Emplois[[#This Row],[Nbr Non Ivoiriens]]</f>
        <v>0</v>
      </c>
      <c r="Q195" s="79"/>
      <c r="R195" s="539"/>
      <c r="S195" s="79"/>
      <c r="T195" s="314">
        <f>+Emplois[[#This Row],[Nbre Ivoiriens2]]+Emplois[[#This Row],[Nbr Non Ivoiriens2]]</f>
        <v>0</v>
      </c>
      <c r="U195" s="79"/>
      <c r="V195" s="311"/>
      <c r="W195" s="79"/>
      <c r="X195" s="314">
        <f>+Emplois[[#This Row],[Nbre Ivoiriens3]]+Emplois[[#This Row],[Nbr Non Ivoiriens3]]</f>
        <v>0</v>
      </c>
      <c r="Y195" s="310"/>
      <c r="Z195" s="79"/>
      <c r="AA195" s="79"/>
      <c r="AB195" s="314">
        <f>+Emplois[[#This Row],[Nbre Ivoiriens4]]+Emplois[[#This Row],[Nbr Non Ivoiriens4]]</f>
        <v>0</v>
      </c>
      <c r="AC195" s="79"/>
      <c r="AD195" s="311"/>
      <c r="AE195" s="79"/>
      <c r="AF195" s="314">
        <f>+Emplois[[#This Row],[Nbre Ivoiriens5]]+Emplois[[#This Row],[Nbr Non Ivoiriens5]]</f>
        <v>0</v>
      </c>
      <c r="AG195" s="310"/>
      <c r="AH195" s="79"/>
    </row>
    <row r="196" spans="4:34" ht="15" customHeight="1" x14ac:dyDescent="0.35">
      <c r="D196" s="313" t="str">
        <f>IF(Emplois[[#This Row],[Poste/Titre]]="","",ROW(A136))</f>
        <v/>
      </c>
      <c r="E196" s="27"/>
      <c r="F196" s="27"/>
      <c r="G196" s="27"/>
      <c r="H196" s="27"/>
      <c r="I196" s="27"/>
      <c r="J196" s="88"/>
      <c r="K196" s="27"/>
      <c r="L196" s="65"/>
      <c r="M196" s="27"/>
      <c r="N196" s="309"/>
      <c r="O196" s="79"/>
      <c r="P196" s="314">
        <f>+Emplois[[#This Row],[Nbre Ivoiriens]]+Emplois[[#This Row],[Nbr Non Ivoiriens]]</f>
        <v>0</v>
      </c>
      <c r="Q196" s="79"/>
      <c r="R196" s="539"/>
      <c r="S196" s="79"/>
      <c r="T196" s="314">
        <f>+Emplois[[#This Row],[Nbre Ivoiriens2]]+Emplois[[#This Row],[Nbr Non Ivoiriens2]]</f>
        <v>0</v>
      </c>
      <c r="U196" s="79"/>
      <c r="V196" s="311"/>
      <c r="W196" s="79"/>
      <c r="X196" s="314">
        <f>+Emplois[[#This Row],[Nbre Ivoiriens3]]+Emplois[[#This Row],[Nbr Non Ivoiriens3]]</f>
        <v>0</v>
      </c>
      <c r="Y196" s="310"/>
      <c r="Z196" s="79"/>
      <c r="AA196" s="79"/>
      <c r="AB196" s="314">
        <f>+Emplois[[#This Row],[Nbre Ivoiriens4]]+Emplois[[#This Row],[Nbr Non Ivoiriens4]]</f>
        <v>0</v>
      </c>
      <c r="AC196" s="79"/>
      <c r="AD196" s="311"/>
      <c r="AE196" s="79"/>
      <c r="AF196" s="314">
        <f>+Emplois[[#This Row],[Nbre Ivoiriens5]]+Emplois[[#This Row],[Nbr Non Ivoiriens5]]</f>
        <v>0</v>
      </c>
      <c r="AG196" s="310"/>
      <c r="AH196" s="79"/>
    </row>
    <row r="197" spans="4:34" ht="15" customHeight="1" x14ac:dyDescent="0.35">
      <c r="D197" s="313" t="str">
        <f>IF(Emplois[[#This Row],[Poste/Titre]]="","",ROW(A137))</f>
        <v/>
      </c>
      <c r="E197" s="27"/>
      <c r="F197" s="27"/>
      <c r="G197" s="27"/>
      <c r="H197" s="27"/>
      <c r="I197" s="27"/>
      <c r="J197" s="88"/>
      <c r="K197" s="27"/>
      <c r="L197" s="65"/>
      <c r="M197" s="27"/>
      <c r="N197" s="309"/>
      <c r="O197" s="79"/>
      <c r="P197" s="314">
        <f>+Emplois[[#This Row],[Nbre Ivoiriens]]+Emplois[[#This Row],[Nbr Non Ivoiriens]]</f>
        <v>0</v>
      </c>
      <c r="Q197" s="79"/>
      <c r="R197" s="539"/>
      <c r="S197" s="79"/>
      <c r="T197" s="314">
        <f>+Emplois[[#This Row],[Nbre Ivoiriens2]]+Emplois[[#This Row],[Nbr Non Ivoiriens2]]</f>
        <v>0</v>
      </c>
      <c r="U197" s="79"/>
      <c r="V197" s="311"/>
      <c r="W197" s="79"/>
      <c r="X197" s="314">
        <f>+Emplois[[#This Row],[Nbre Ivoiriens3]]+Emplois[[#This Row],[Nbr Non Ivoiriens3]]</f>
        <v>0</v>
      </c>
      <c r="Y197" s="310"/>
      <c r="Z197" s="79"/>
      <c r="AA197" s="79"/>
      <c r="AB197" s="314">
        <f>+Emplois[[#This Row],[Nbre Ivoiriens4]]+Emplois[[#This Row],[Nbr Non Ivoiriens4]]</f>
        <v>0</v>
      </c>
      <c r="AC197" s="79"/>
      <c r="AD197" s="311"/>
      <c r="AE197" s="79"/>
      <c r="AF197" s="314">
        <f>+Emplois[[#This Row],[Nbre Ivoiriens5]]+Emplois[[#This Row],[Nbr Non Ivoiriens5]]</f>
        <v>0</v>
      </c>
      <c r="AG197" s="310"/>
      <c r="AH197" s="79"/>
    </row>
    <row r="198" spans="4:34" ht="15" customHeight="1" x14ac:dyDescent="0.35">
      <c r="D198" s="313" t="str">
        <f>IF(Emplois[[#This Row],[Poste/Titre]]="","",ROW(A138))</f>
        <v/>
      </c>
      <c r="E198" s="27"/>
      <c r="F198" s="27"/>
      <c r="G198" s="27"/>
      <c r="H198" s="27"/>
      <c r="I198" s="27"/>
      <c r="J198" s="88"/>
      <c r="K198" s="27"/>
      <c r="L198" s="65"/>
      <c r="M198" s="27"/>
      <c r="N198" s="309"/>
      <c r="O198" s="79"/>
      <c r="P198" s="314">
        <f>+Emplois[[#This Row],[Nbre Ivoiriens]]+Emplois[[#This Row],[Nbr Non Ivoiriens]]</f>
        <v>0</v>
      </c>
      <c r="Q198" s="79"/>
      <c r="R198" s="539"/>
      <c r="S198" s="79"/>
      <c r="T198" s="314">
        <f>+Emplois[[#This Row],[Nbre Ivoiriens2]]+Emplois[[#This Row],[Nbr Non Ivoiriens2]]</f>
        <v>0</v>
      </c>
      <c r="U198" s="79"/>
      <c r="V198" s="311"/>
      <c r="W198" s="79"/>
      <c r="X198" s="314">
        <f>+Emplois[[#This Row],[Nbre Ivoiriens3]]+Emplois[[#This Row],[Nbr Non Ivoiriens3]]</f>
        <v>0</v>
      </c>
      <c r="Y198" s="310"/>
      <c r="Z198" s="79"/>
      <c r="AA198" s="79"/>
      <c r="AB198" s="314">
        <f>+Emplois[[#This Row],[Nbre Ivoiriens4]]+Emplois[[#This Row],[Nbr Non Ivoiriens4]]</f>
        <v>0</v>
      </c>
      <c r="AC198" s="79"/>
      <c r="AD198" s="311"/>
      <c r="AE198" s="79"/>
      <c r="AF198" s="314">
        <f>+Emplois[[#This Row],[Nbre Ivoiriens5]]+Emplois[[#This Row],[Nbr Non Ivoiriens5]]</f>
        <v>0</v>
      </c>
      <c r="AG198" s="310"/>
      <c r="AH198" s="79"/>
    </row>
    <row r="199" spans="4:34" ht="15" customHeight="1" x14ac:dyDescent="0.35">
      <c r="D199" s="313" t="str">
        <f>IF(Emplois[[#This Row],[Poste/Titre]]="","",ROW(A139))</f>
        <v/>
      </c>
      <c r="E199" s="27"/>
      <c r="F199" s="27"/>
      <c r="G199" s="27"/>
      <c r="H199" s="27"/>
      <c r="I199" s="27"/>
      <c r="J199" s="88"/>
      <c r="K199" s="27"/>
      <c r="L199" s="65"/>
      <c r="M199" s="27"/>
      <c r="N199" s="309"/>
      <c r="O199" s="79"/>
      <c r="P199" s="314">
        <f>+Emplois[[#This Row],[Nbre Ivoiriens]]+Emplois[[#This Row],[Nbr Non Ivoiriens]]</f>
        <v>0</v>
      </c>
      <c r="Q199" s="79"/>
      <c r="R199" s="539"/>
      <c r="S199" s="79"/>
      <c r="T199" s="314">
        <f>+Emplois[[#This Row],[Nbre Ivoiriens2]]+Emplois[[#This Row],[Nbr Non Ivoiriens2]]</f>
        <v>0</v>
      </c>
      <c r="U199" s="79"/>
      <c r="V199" s="311"/>
      <c r="W199" s="79"/>
      <c r="X199" s="314">
        <f>+Emplois[[#This Row],[Nbre Ivoiriens3]]+Emplois[[#This Row],[Nbr Non Ivoiriens3]]</f>
        <v>0</v>
      </c>
      <c r="Y199" s="310"/>
      <c r="Z199" s="79"/>
      <c r="AA199" s="79"/>
      <c r="AB199" s="314">
        <f>+Emplois[[#This Row],[Nbre Ivoiriens4]]+Emplois[[#This Row],[Nbr Non Ivoiriens4]]</f>
        <v>0</v>
      </c>
      <c r="AC199" s="79"/>
      <c r="AD199" s="311"/>
      <c r="AE199" s="79"/>
      <c r="AF199" s="314">
        <f>+Emplois[[#This Row],[Nbre Ivoiriens5]]+Emplois[[#This Row],[Nbr Non Ivoiriens5]]</f>
        <v>0</v>
      </c>
      <c r="AG199" s="310"/>
      <c r="AH199" s="79"/>
    </row>
    <row r="200" spans="4:34" ht="15" customHeight="1" x14ac:dyDescent="0.35">
      <c r="D200" s="313" t="str">
        <f>IF(Emplois[[#This Row],[Poste/Titre]]="","",ROW(A140))</f>
        <v/>
      </c>
      <c r="E200" s="27"/>
      <c r="F200" s="27"/>
      <c r="G200" s="27"/>
      <c r="H200" s="27"/>
      <c r="I200" s="27"/>
      <c r="J200" s="88"/>
      <c r="K200" s="27"/>
      <c r="L200" s="65"/>
      <c r="M200" s="27"/>
      <c r="N200" s="309"/>
      <c r="O200" s="79"/>
      <c r="P200" s="314">
        <f>+Emplois[[#This Row],[Nbre Ivoiriens]]+Emplois[[#This Row],[Nbr Non Ivoiriens]]</f>
        <v>0</v>
      </c>
      <c r="Q200" s="79"/>
      <c r="R200" s="539"/>
      <c r="S200" s="79"/>
      <c r="T200" s="314">
        <f>+Emplois[[#This Row],[Nbre Ivoiriens2]]+Emplois[[#This Row],[Nbr Non Ivoiriens2]]</f>
        <v>0</v>
      </c>
      <c r="U200" s="79"/>
      <c r="V200" s="311"/>
      <c r="W200" s="79"/>
      <c r="X200" s="314">
        <f>+Emplois[[#This Row],[Nbre Ivoiriens3]]+Emplois[[#This Row],[Nbr Non Ivoiriens3]]</f>
        <v>0</v>
      </c>
      <c r="Y200" s="310"/>
      <c r="Z200" s="79"/>
      <c r="AA200" s="79"/>
      <c r="AB200" s="314">
        <f>+Emplois[[#This Row],[Nbre Ivoiriens4]]+Emplois[[#This Row],[Nbr Non Ivoiriens4]]</f>
        <v>0</v>
      </c>
      <c r="AC200" s="79"/>
      <c r="AD200" s="311"/>
      <c r="AE200" s="79"/>
      <c r="AF200" s="314">
        <f>+Emplois[[#This Row],[Nbre Ivoiriens5]]+Emplois[[#This Row],[Nbr Non Ivoiriens5]]</f>
        <v>0</v>
      </c>
      <c r="AG200" s="310"/>
      <c r="AH200" s="79"/>
    </row>
    <row r="201" spans="4:34" ht="15" customHeight="1" x14ac:dyDescent="0.35">
      <c r="D201" s="313" t="str">
        <f>IF(Emplois[[#This Row],[Poste/Titre]]="","",ROW(A141))</f>
        <v/>
      </c>
      <c r="E201" s="27"/>
      <c r="F201" s="27"/>
      <c r="G201" s="27"/>
      <c r="H201" s="27"/>
      <c r="I201" s="27"/>
      <c r="J201" s="88"/>
      <c r="K201" s="27"/>
      <c r="L201" s="65"/>
      <c r="M201" s="27"/>
      <c r="N201" s="309"/>
      <c r="O201" s="79"/>
      <c r="P201" s="314">
        <f>+Emplois[[#This Row],[Nbre Ivoiriens]]+Emplois[[#This Row],[Nbr Non Ivoiriens]]</f>
        <v>0</v>
      </c>
      <c r="Q201" s="79"/>
      <c r="R201" s="539"/>
      <c r="S201" s="79"/>
      <c r="T201" s="314">
        <f>+Emplois[[#This Row],[Nbre Ivoiriens2]]+Emplois[[#This Row],[Nbr Non Ivoiriens2]]</f>
        <v>0</v>
      </c>
      <c r="U201" s="79"/>
      <c r="V201" s="311"/>
      <c r="W201" s="79"/>
      <c r="X201" s="314">
        <f>+Emplois[[#This Row],[Nbre Ivoiriens3]]+Emplois[[#This Row],[Nbr Non Ivoiriens3]]</f>
        <v>0</v>
      </c>
      <c r="Y201" s="310"/>
      <c r="Z201" s="79"/>
      <c r="AA201" s="79"/>
      <c r="AB201" s="314">
        <f>+Emplois[[#This Row],[Nbre Ivoiriens4]]+Emplois[[#This Row],[Nbr Non Ivoiriens4]]</f>
        <v>0</v>
      </c>
      <c r="AC201" s="79"/>
      <c r="AD201" s="311"/>
      <c r="AE201" s="79"/>
      <c r="AF201" s="314">
        <f>+Emplois[[#This Row],[Nbre Ivoiriens5]]+Emplois[[#This Row],[Nbr Non Ivoiriens5]]</f>
        <v>0</v>
      </c>
      <c r="AG201" s="310"/>
      <c r="AH201" s="79"/>
    </row>
    <row r="202" spans="4:34" ht="15" customHeight="1" x14ac:dyDescent="0.35">
      <c r="D202" s="313" t="str">
        <f>IF(Emplois[[#This Row],[Poste/Titre]]="","",ROW(A142))</f>
        <v/>
      </c>
      <c r="E202" s="27"/>
      <c r="F202" s="27"/>
      <c r="G202" s="27"/>
      <c r="H202" s="27"/>
      <c r="I202" s="27"/>
      <c r="J202" s="88"/>
      <c r="K202" s="27"/>
      <c r="L202" s="65"/>
      <c r="M202" s="27"/>
      <c r="N202" s="309"/>
      <c r="O202" s="79"/>
      <c r="P202" s="314">
        <f>+Emplois[[#This Row],[Nbre Ivoiriens]]+Emplois[[#This Row],[Nbr Non Ivoiriens]]</f>
        <v>0</v>
      </c>
      <c r="Q202" s="79"/>
      <c r="R202" s="539"/>
      <c r="S202" s="79"/>
      <c r="T202" s="314">
        <f>+Emplois[[#This Row],[Nbre Ivoiriens2]]+Emplois[[#This Row],[Nbr Non Ivoiriens2]]</f>
        <v>0</v>
      </c>
      <c r="U202" s="79"/>
      <c r="V202" s="311"/>
      <c r="W202" s="79"/>
      <c r="X202" s="314">
        <f>+Emplois[[#This Row],[Nbre Ivoiriens3]]+Emplois[[#This Row],[Nbr Non Ivoiriens3]]</f>
        <v>0</v>
      </c>
      <c r="Y202" s="310"/>
      <c r="Z202" s="79"/>
      <c r="AA202" s="79"/>
      <c r="AB202" s="314">
        <f>+Emplois[[#This Row],[Nbre Ivoiriens4]]+Emplois[[#This Row],[Nbr Non Ivoiriens4]]</f>
        <v>0</v>
      </c>
      <c r="AC202" s="79"/>
      <c r="AD202" s="311"/>
      <c r="AE202" s="79"/>
      <c r="AF202" s="314">
        <f>+Emplois[[#This Row],[Nbre Ivoiriens5]]+Emplois[[#This Row],[Nbr Non Ivoiriens5]]</f>
        <v>0</v>
      </c>
      <c r="AG202" s="310"/>
      <c r="AH202" s="79"/>
    </row>
    <row r="203" spans="4:34" ht="15" customHeight="1" x14ac:dyDescent="0.35">
      <c r="D203" s="313" t="str">
        <f>IF(Emplois[[#This Row],[Poste/Titre]]="","",ROW(A143))</f>
        <v/>
      </c>
      <c r="E203" s="27"/>
      <c r="F203" s="27"/>
      <c r="G203" s="27"/>
      <c r="H203" s="27"/>
      <c r="I203" s="27"/>
      <c r="J203" s="88"/>
      <c r="K203" s="27"/>
      <c r="L203" s="65"/>
      <c r="M203" s="27"/>
      <c r="N203" s="309"/>
      <c r="O203" s="79"/>
      <c r="P203" s="314">
        <f>+Emplois[[#This Row],[Nbre Ivoiriens]]+Emplois[[#This Row],[Nbr Non Ivoiriens]]</f>
        <v>0</v>
      </c>
      <c r="Q203" s="79"/>
      <c r="R203" s="539"/>
      <c r="S203" s="79"/>
      <c r="T203" s="314">
        <f>+Emplois[[#This Row],[Nbre Ivoiriens2]]+Emplois[[#This Row],[Nbr Non Ivoiriens2]]</f>
        <v>0</v>
      </c>
      <c r="U203" s="79"/>
      <c r="V203" s="311"/>
      <c r="W203" s="79"/>
      <c r="X203" s="314">
        <f>+Emplois[[#This Row],[Nbre Ivoiriens3]]+Emplois[[#This Row],[Nbr Non Ivoiriens3]]</f>
        <v>0</v>
      </c>
      <c r="Y203" s="310"/>
      <c r="Z203" s="79"/>
      <c r="AA203" s="79"/>
      <c r="AB203" s="314">
        <f>+Emplois[[#This Row],[Nbre Ivoiriens4]]+Emplois[[#This Row],[Nbr Non Ivoiriens4]]</f>
        <v>0</v>
      </c>
      <c r="AC203" s="79"/>
      <c r="AD203" s="311"/>
      <c r="AE203" s="79"/>
      <c r="AF203" s="314">
        <f>+Emplois[[#This Row],[Nbre Ivoiriens5]]+Emplois[[#This Row],[Nbr Non Ivoiriens5]]</f>
        <v>0</v>
      </c>
      <c r="AG203" s="310"/>
      <c r="AH203" s="79"/>
    </row>
    <row r="204" spans="4:34" ht="15" customHeight="1" x14ac:dyDescent="0.35">
      <c r="D204" s="313" t="str">
        <f>IF(Emplois[[#This Row],[Poste/Titre]]="","",ROW(A144))</f>
        <v/>
      </c>
      <c r="E204" s="27"/>
      <c r="F204" s="27"/>
      <c r="G204" s="27"/>
      <c r="H204" s="27"/>
      <c r="I204" s="27"/>
      <c r="J204" s="88"/>
      <c r="K204" s="27"/>
      <c r="L204" s="65"/>
      <c r="M204" s="27"/>
      <c r="N204" s="309"/>
      <c r="O204" s="79"/>
      <c r="P204" s="314">
        <f>+Emplois[[#This Row],[Nbre Ivoiriens]]+Emplois[[#This Row],[Nbr Non Ivoiriens]]</f>
        <v>0</v>
      </c>
      <c r="Q204" s="79"/>
      <c r="R204" s="539"/>
      <c r="S204" s="79"/>
      <c r="T204" s="314">
        <f>+Emplois[[#This Row],[Nbre Ivoiriens2]]+Emplois[[#This Row],[Nbr Non Ivoiriens2]]</f>
        <v>0</v>
      </c>
      <c r="U204" s="79"/>
      <c r="V204" s="311"/>
      <c r="W204" s="79"/>
      <c r="X204" s="314">
        <f>+Emplois[[#This Row],[Nbre Ivoiriens3]]+Emplois[[#This Row],[Nbr Non Ivoiriens3]]</f>
        <v>0</v>
      </c>
      <c r="Y204" s="310"/>
      <c r="Z204" s="79"/>
      <c r="AA204" s="79"/>
      <c r="AB204" s="314">
        <f>+Emplois[[#This Row],[Nbre Ivoiriens4]]+Emplois[[#This Row],[Nbr Non Ivoiriens4]]</f>
        <v>0</v>
      </c>
      <c r="AC204" s="79"/>
      <c r="AD204" s="311"/>
      <c r="AE204" s="79"/>
      <c r="AF204" s="314">
        <f>+Emplois[[#This Row],[Nbre Ivoiriens5]]+Emplois[[#This Row],[Nbr Non Ivoiriens5]]</f>
        <v>0</v>
      </c>
      <c r="AG204" s="310"/>
      <c r="AH204" s="79"/>
    </row>
    <row r="205" spans="4:34" ht="15" customHeight="1" x14ac:dyDescent="0.35">
      <c r="D205" s="313" t="str">
        <f>IF(Emplois[[#This Row],[Poste/Titre]]="","",ROW(A145))</f>
        <v/>
      </c>
      <c r="E205" s="27"/>
      <c r="F205" s="27"/>
      <c r="G205" s="27"/>
      <c r="H205" s="27"/>
      <c r="I205" s="27"/>
      <c r="J205" s="88"/>
      <c r="K205" s="27"/>
      <c r="L205" s="65"/>
      <c r="M205" s="27"/>
      <c r="N205" s="309"/>
      <c r="O205" s="79"/>
      <c r="P205" s="314">
        <f>+Emplois[[#This Row],[Nbre Ivoiriens]]+Emplois[[#This Row],[Nbr Non Ivoiriens]]</f>
        <v>0</v>
      </c>
      <c r="Q205" s="79"/>
      <c r="R205" s="539"/>
      <c r="S205" s="79"/>
      <c r="T205" s="314">
        <f>+Emplois[[#This Row],[Nbre Ivoiriens2]]+Emplois[[#This Row],[Nbr Non Ivoiriens2]]</f>
        <v>0</v>
      </c>
      <c r="U205" s="79"/>
      <c r="V205" s="311"/>
      <c r="W205" s="79"/>
      <c r="X205" s="314">
        <f>+Emplois[[#This Row],[Nbre Ivoiriens3]]+Emplois[[#This Row],[Nbr Non Ivoiriens3]]</f>
        <v>0</v>
      </c>
      <c r="Y205" s="310"/>
      <c r="Z205" s="79"/>
      <c r="AA205" s="79"/>
      <c r="AB205" s="314">
        <f>+Emplois[[#This Row],[Nbre Ivoiriens4]]+Emplois[[#This Row],[Nbr Non Ivoiriens4]]</f>
        <v>0</v>
      </c>
      <c r="AC205" s="79"/>
      <c r="AD205" s="311"/>
      <c r="AE205" s="79"/>
      <c r="AF205" s="314">
        <f>+Emplois[[#This Row],[Nbre Ivoiriens5]]+Emplois[[#This Row],[Nbr Non Ivoiriens5]]</f>
        <v>0</v>
      </c>
      <c r="AG205" s="310"/>
      <c r="AH205" s="79"/>
    </row>
    <row r="206" spans="4:34" ht="15" customHeight="1" x14ac:dyDescent="0.35">
      <c r="D206" s="313" t="str">
        <f>IF(Emplois[[#This Row],[Poste/Titre]]="","",ROW(A146))</f>
        <v/>
      </c>
      <c r="E206" s="27"/>
      <c r="F206" s="27"/>
      <c r="G206" s="27"/>
      <c r="H206" s="27"/>
      <c r="I206" s="27"/>
      <c r="J206" s="88"/>
      <c r="K206" s="27"/>
      <c r="L206" s="65"/>
      <c r="M206" s="27"/>
      <c r="N206" s="309"/>
      <c r="O206" s="79"/>
      <c r="P206" s="314">
        <f>+Emplois[[#This Row],[Nbre Ivoiriens]]+Emplois[[#This Row],[Nbr Non Ivoiriens]]</f>
        <v>0</v>
      </c>
      <c r="Q206" s="79"/>
      <c r="R206" s="539"/>
      <c r="S206" s="79"/>
      <c r="T206" s="314">
        <f>+Emplois[[#This Row],[Nbre Ivoiriens2]]+Emplois[[#This Row],[Nbr Non Ivoiriens2]]</f>
        <v>0</v>
      </c>
      <c r="U206" s="79"/>
      <c r="V206" s="311"/>
      <c r="W206" s="79"/>
      <c r="X206" s="314">
        <f>+Emplois[[#This Row],[Nbre Ivoiriens3]]+Emplois[[#This Row],[Nbr Non Ivoiriens3]]</f>
        <v>0</v>
      </c>
      <c r="Y206" s="310"/>
      <c r="Z206" s="79"/>
      <c r="AA206" s="79"/>
      <c r="AB206" s="314">
        <f>+Emplois[[#This Row],[Nbre Ivoiriens4]]+Emplois[[#This Row],[Nbr Non Ivoiriens4]]</f>
        <v>0</v>
      </c>
      <c r="AC206" s="79"/>
      <c r="AD206" s="311"/>
      <c r="AE206" s="79"/>
      <c r="AF206" s="314">
        <f>+Emplois[[#This Row],[Nbre Ivoiriens5]]+Emplois[[#This Row],[Nbr Non Ivoiriens5]]</f>
        <v>0</v>
      </c>
      <c r="AG206" s="310"/>
      <c r="AH206" s="79"/>
    </row>
    <row r="207" spans="4:34" ht="15" customHeight="1" x14ac:dyDescent="0.35">
      <c r="D207" s="313" t="str">
        <f>IF(Emplois[[#This Row],[Poste/Titre]]="","",ROW(A147))</f>
        <v/>
      </c>
      <c r="E207" s="27"/>
      <c r="F207" s="27"/>
      <c r="G207" s="27"/>
      <c r="H207" s="27"/>
      <c r="I207" s="27"/>
      <c r="J207" s="88"/>
      <c r="K207" s="27"/>
      <c r="L207" s="65"/>
      <c r="M207" s="27"/>
      <c r="N207" s="309"/>
      <c r="O207" s="79"/>
      <c r="P207" s="314">
        <f>+Emplois[[#This Row],[Nbre Ivoiriens]]+Emplois[[#This Row],[Nbr Non Ivoiriens]]</f>
        <v>0</v>
      </c>
      <c r="Q207" s="79"/>
      <c r="R207" s="539"/>
      <c r="S207" s="79"/>
      <c r="T207" s="314">
        <f>+Emplois[[#This Row],[Nbre Ivoiriens2]]+Emplois[[#This Row],[Nbr Non Ivoiriens2]]</f>
        <v>0</v>
      </c>
      <c r="U207" s="79"/>
      <c r="V207" s="311"/>
      <c r="W207" s="79"/>
      <c r="X207" s="314">
        <f>+Emplois[[#This Row],[Nbre Ivoiriens3]]+Emplois[[#This Row],[Nbr Non Ivoiriens3]]</f>
        <v>0</v>
      </c>
      <c r="Y207" s="310"/>
      <c r="Z207" s="79"/>
      <c r="AA207" s="79"/>
      <c r="AB207" s="314">
        <f>+Emplois[[#This Row],[Nbre Ivoiriens4]]+Emplois[[#This Row],[Nbr Non Ivoiriens4]]</f>
        <v>0</v>
      </c>
      <c r="AC207" s="79"/>
      <c r="AD207" s="311"/>
      <c r="AE207" s="79"/>
      <c r="AF207" s="314">
        <f>+Emplois[[#This Row],[Nbre Ivoiriens5]]+Emplois[[#This Row],[Nbr Non Ivoiriens5]]</f>
        <v>0</v>
      </c>
      <c r="AG207" s="310"/>
      <c r="AH207" s="79"/>
    </row>
    <row r="208" spans="4:34" ht="15" customHeight="1" x14ac:dyDescent="0.35">
      <c r="D208" s="313" t="str">
        <f>IF(Emplois[[#This Row],[Poste/Titre]]="","",ROW(A148))</f>
        <v/>
      </c>
      <c r="E208" s="27"/>
      <c r="F208" s="27"/>
      <c r="G208" s="27"/>
      <c r="H208" s="27"/>
      <c r="I208" s="27"/>
      <c r="J208" s="88"/>
      <c r="K208" s="27"/>
      <c r="L208" s="65"/>
      <c r="M208" s="27"/>
      <c r="N208" s="309"/>
      <c r="O208" s="79"/>
      <c r="P208" s="314">
        <f>+Emplois[[#This Row],[Nbre Ivoiriens]]+Emplois[[#This Row],[Nbr Non Ivoiriens]]</f>
        <v>0</v>
      </c>
      <c r="Q208" s="79"/>
      <c r="R208" s="539"/>
      <c r="S208" s="79"/>
      <c r="T208" s="314">
        <f>+Emplois[[#This Row],[Nbre Ivoiriens2]]+Emplois[[#This Row],[Nbr Non Ivoiriens2]]</f>
        <v>0</v>
      </c>
      <c r="U208" s="79"/>
      <c r="V208" s="311"/>
      <c r="W208" s="79"/>
      <c r="X208" s="314">
        <f>+Emplois[[#This Row],[Nbre Ivoiriens3]]+Emplois[[#This Row],[Nbr Non Ivoiriens3]]</f>
        <v>0</v>
      </c>
      <c r="Y208" s="310"/>
      <c r="Z208" s="79"/>
      <c r="AA208" s="79"/>
      <c r="AB208" s="314">
        <f>+Emplois[[#This Row],[Nbre Ivoiriens4]]+Emplois[[#This Row],[Nbr Non Ivoiriens4]]</f>
        <v>0</v>
      </c>
      <c r="AC208" s="79"/>
      <c r="AD208" s="311"/>
      <c r="AE208" s="79"/>
      <c r="AF208" s="314">
        <f>+Emplois[[#This Row],[Nbre Ivoiriens5]]+Emplois[[#This Row],[Nbr Non Ivoiriens5]]</f>
        <v>0</v>
      </c>
      <c r="AG208" s="310"/>
      <c r="AH208" s="79"/>
    </row>
    <row r="209" spans="4:34" ht="15" customHeight="1" x14ac:dyDescent="0.35">
      <c r="D209" s="313" t="str">
        <f>IF(Emplois[[#This Row],[Poste/Titre]]="","",ROW(A149))</f>
        <v/>
      </c>
      <c r="E209" s="27"/>
      <c r="F209" s="27"/>
      <c r="G209" s="27"/>
      <c r="H209" s="27"/>
      <c r="I209" s="27"/>
      <c r="J209" s="88"/>
      <c r="K209" s="27"/>
      <c r="L209" s="65"/>
      <c r="M209" s="27"/>
      <c r="N209" s="309"/>
      <c r="O209" s="79"/>
      <c r="P209" s="314">
        <f>+Emplois[[#This Row],[Nbre Ivoiriens]]+Emplois[[#This Row],[Nbr Non Ivoiriens]]</f>
        <v>0</v>
      </c>
      <c r="Q209" s="79"/>
      <c r="R209" s="539"/>
      <c r="S209" s="79"/>
      <c r="T209" s="314">
        <f>+Emplois[[#This Row],[Nbre Ivoiriens2]]+Emplois[[#This Row],[Nbr Non Ivoiriens2]]</f>
        <v>0</v>
      </c>
      <c r="U209" s="79"/>
      <c r="V209" s="311"/>
      <c r="W209" s="79"/>
      <c r="X209" s="314">
        <f>+Emplois[[#This Row],[Nbre Ivoiriens3]]+Emplois[[#This Row],[Nbr Non Ivoiriens3]]</f>
        <v>0</v>
      </c>
      <c r="Y209" s="310"/>
      <c r="Z209" s="79"/>
      <c r="AA209" s="79"/>
      <c r="AB209" s="314">
        <f>+Emplois[[#This Row],[Nbre Ivoiriens4]]+Emplois[[#This Row],[Nbr Non Ivoiriens4]]</f>
        <v>0</v>
      </c>
      <c r="AC209" s="79"/>
      <c r="AD209" s="311"/>
      <c r="AE209" s="79"/>
      <c r="AF209" s="314">
        <f>+Emplois[[#This Row],[Nbre Ivoiriens5]]+Emplois[[#This Row],[Nbr Non Ivoiriens5]]</f>
        <v>0</v>
      </c>
      <c r="AG209" s="310"/>
      <c r="AH209" s="79"/>
    </row>
    <row r="210" spans="4:34" ht="15" customHeight="1" x14ac:dyDescent="0.35">
      <c r="D210" s="313" t="str">
        <f>IF(Emplois[[#This Row],[Poste/Titre]]="","",ROW(A150))</f>
        <v/>
      </c>
      <c r="E210" s="27"/>
      <c r="F210" s="27"/>
      <c r="G210" s="27"/>
      <c r="H210" s="27"/>
      <c r="I210" s="27"/>
      <c r="J210" s="88"/>
      <c r="K210" s="27"/>
      <c r="L210" s="65"/>
      <c r="M210" s="27"/>
      <c r="N210" s="309"/>
      <c r="O210" s="79"/>
      <c r="P210" s="314">
        <f>+Emplois[[#This Row],[Nbre Ivoiriens]]+Emplois[[#This Row],[Nbr Non Ivoiriens]]</f>
        <v>0</v>
      </c>
      <c r="Q210" s="79"/>
      <c r="R210" s="539"/>
      <c r="S210" s="79"/>
      <c r="T210" s="314">
        <f>+Emplois[[#This Row],[Nbre Ivoiriens2]]+Emplois[[#This Row],[Nbr Non Ivoiriens2]]</f>
        <v>0</v>
      </c>
      <c r="U210" s="79"/>
      <c r="V210" s="311"/>
      <c r="W210" s="79"/>
      <c r="X210" s="314">
        <f>+Emplois[[#This Row],[Nbre Ivoiriens3]]+Emplois[[#This Row],[Nbr Non Ivoiriens3]]</f>
        <v>0</v>
      </c>
      <c r="Y210" s="310"/>
      <c r="Z210" s="79"/>
      <c r="AA210" s="79"/>
      <c r="AB210" s="314">
        <f>+Emplois[[#This Row],[Nbre Ivoiriens4]]+Emplois[[#This Row],[Nbr Non Ivoiriens4]]</f>
        <v>0</v>
      </c>
      <c r="AC210" s="79"/>
      <c r="AD210" s="311"/>
      <c r="AE210" s="79"/>
      <c r="AF210" s="314">
        <f>+Emplois[[#This Row],[Nbre Ivoiriens5]]+Emplois[[#This Row],[Nbr Non Ivoiriens5]]</f>
        <v>0</v>
      </c>
      <c r="AG210" s="310"/>
      <c r="AH210" s="79"/>
    </row>
    <row r="211" spans="4:34" ht="15" customHeight="1" x14ac:dyDescent="0.35">
      <c r="D211" s="313" t="str">
        <f>IF(Emplois[[#This Row],[Poste/Titre]]="","",ROW(A151))</f>
        <v/>
      </c>
      <c r="E211" s="27"/>
      <c r="F211" s="27"/>
      <c r="G211" s="27"/>
      <c r="H211" s="27"/>
      <c r="I211" s="27"/>
      <c r="J211" s="88"/>
      <c r="K211" s="27"/>
      <c r="L211" s="65"/>
      <c r="M211" s="27"/>
      <c r="N211" s="309"/>
      <c r="O211" s="79"/>
      <c r="P211" s="314">
        <f>+Emplois[[#This Row],[Nbre Ivoiriens]]+Emplois[[#This Row],[Nbr Non Ivoiriens]]</f>
        <v>0</v>
      </c>
      <c r="Q211" s="79"/>
      <c r="R211" s="539"/>
      <c r="S211" s="79"/>
      <c r="T211" s="314">
        <f>+Emplois[[#This Row],[Nbre Ivoiriens2]]+Emplois[[#This Row],[Nbr Non Ivoiriens2]]</f>
        <v>0</v>
      </c>
      <c r="U211" s="79"/>
      <c r="V211" s="311"/>
      <c r="W211" s="79"/>
      <c r="X211" s="314">
        <f>+Emplois[[#This Row],[Nbre Ivoiriens3]]+Emplois[[#This Row],[Nbr Non Ivoiriens3]]</f>
        <v>0</v>
      </c>
      <c r="Y211" s="310"/>
      <c r="Z211" s="79"/>
      <c r="AA211" s="79"/>
      <c r="AB211" s="314">
        <f>+Emplois[[#This Row],[Nbre Ivoiriens4]]+Emplois[[#This Row],[Nbr Non Ivoiriens4]]</f>
        <v>0</v>
      </c>
      <c r="AC211" s="79"/>
      <c r="AD211" s="311"/>
      <c r="AE211" s="79"/>
      <c r="AF211" s="314">
        <f>+Emplois[[#This Row],[Nbre Ivoiriens5]]+Emplois[[#This Row],[Nbr Non Ivoiriens5]]</f>
        <v>0</v>
      </c>
      <c r="AG211" s="310"/>
      <c r="AH211" s="79"/>
    </row>
    <row r="212" spans="4:34" ht="15" customHeight="1" x14ac:dyDescent="0.35">
      <c r="D212" s="313" t="str">
        <f>IF(Emplois[[#This Row],[Poste/Titre]]="","",ROW(A152))</f>
        <v/>
      </c>
      <c r="E212" s="27"/>
      <c r="F212" s="27"/>
      <c r="G212" s="27"/>
      <c r="H212" s="27"/>
      <c r="I212" s="27"/>
      <c r="J212" s="88"/>
      <c r="K212" s="27"/>
      <c r="L212" s="65"/>
      <c r="M212" s="27"/>
      <c r="N212" s="309"/>
      <c r="O212" s="79"/>
      <c r="P212" s="314">
        <f>+Emplois[[#This Row],[Nbre Ivoiriens]]+Emplois[[#This Row],[Nbr Non Ivoiriens]]</f>
        <v>0</v>
      </c>
      <c r="Q212" s="79"/>
      <c r="R212" s="539"/>
      <c r="S212" s="79"/>
      <c r="T212" s="314">
        <f>+Emplois[[#This Row],[Nbre Ivoiriens2]]+Emplois[[#This Row],[Nbr Non Ivoiriens2]]</f>
        <v>0</v>
      </c>
      <c r="U212" s="79"/>
      <c r="V212" s="311"/>
      <c r="W212" s="79"/>
      <c r="X212" s="314">
        <f>+Emplois[[#This Row],[Nbre Ivoiriens3]]+Emplois[[#This Row],[Nbr Non Ivoiriens3]]</f>
        <v>0</v>
      </c>
      <c r="Y212" s="310"/>
      <c r="Z212" s="79"/>
      <c r="AA212" s="79"/>
      <c r="AB212" s="314">
        <f>+Emplois[[#This Row],[Nbre Ivoiriens4]]+Emplois[[#This Row],[Nbr Non Ivoiriens4]]</f>
        <v>0</v>
      </c>
      <c r="AC212" s="79"/>
      <c r="AD212" s="311"/>
      <c r="AE212" s="79"/>
      <c r="AF212" s="314">
        <f>+Emplois[[#This Row],[Nbre Ivoiriens5]]+Emplois[[#This Row],[Nbr Non Ivoiriens5]]</f>
        <v>0</v>
      </c>
      <c r="AG212" s="310"/>
      <c r="AH212" s="79"/>
    </row>
    <row r="213" spans="4:34" ht="15" customHeight="1" x14ac:dyDescent="0.35">
      <c r="D213" s="313" t="str">
        <f>IF(Emplois[[#This Row],[Poste/Titre]]="","",ROW(A153))</f>
        <v/>
      </c>
      <c r="E213" s="27"/>
      <c r="F213" s="27"/>
      <c r="G213" s="27"/>
      <c r="H213" s="27"/>
      <c r="I213" s="27"/>
      <c r="J213" s="88"/>
      <c r="K213" s="27"/>
      <c r="L213" s="65"/>
      <c r="M213" s="27"/>
      <c r="N213" s="309"/>
      <c r="O213" s="79"/>
      <c r="P213" s="314">
        <f>+Emplois[[#This Row],[Nbre Ivoiriens]]+Emplois[[#This Row],[Nbr Non Ivoiriens]]</f>
        <v>0</v>
      </c>
      <c r="Q213" s="79"/>
      <c r="R213" s="539"/>
      <c r="S213" s="79"/>
      <c r="T213" s="314">
        <f>+Emplois[[#This Row],[Nbre Ivoiriens2]]+Emplois[[#This Row],[Nbr Non Ivoiriens2]]</f>
        <v>0</v>
      </c>
      <c r="U213" s="79"/>
      <c r="V213" s="311"/>
      <c r="W213" s="79"/>
      <c r="X213" s="314">
        <f>+Emplois[[#This Row],[Nbre Ivoiriens3]]+Emplois[[#This Row],[Nbr Non Ivoiriens3]]</f>
        <v>0</v>
      </c>
      <c r="Y213" s="310"/>
      <c r="Z213" s="79"/>
      <c r="AA213" s="79"/>
      <c r="AB213" s="314">
        <f>+Emplois[[#This Row],[Nbre Ivoiriens4]]+Emplois[[#This Row],[Nbr Non Ivoiriens4]]</f>
        <v>0</v>
      </c>
      <c r="AC213" s="79"/>
      <c r="AD213" s="311"/>
      <c r="AE213" s="79"/>
      <c r="AF213" s="314">
        <f>+Emplois[[#This Row],[Nbre Ivoiriens5]]+Emplois[[#This Row],[Nbr Non Ivoiriens5]]</f>
        <v>0</v>
      </c>
      <c r="AG213" s="310"/>
      <c r="AH213" s="79"/>
    </row>
    <row r="214" spans="4:34" ht="15" customHeight="1" x14ac:dyDescent="0.35">
      <c r="D214" s="313" t="str">
        <f>IF(Emplois[[#This Row],[Poste/Titre]]="","",ROW(A154))</f>
        <v/>
      </c>
      <c r="E214" s="27"/>
      <c r="F214" s="27"/>
      <c r="G214" s="27"/>
      <c r="H214" s="27"/>
      <c r="I214" s="27"/>
      <c r="J214" s="88"/>
      <c r="K214" s="27"/>
      <c r="L214" s="65"/>
      <c r="M214" s="27"/>
      <c r="N214" s="309"/>
      <c r="O214" s="79"/>
      <c r="P214" s="314">
        <f>+Emplois[[#This Row],[Nbre Ivoiriens]]+Emplois[[#This Row],[Nbr Non Ivoiriens]]</f>
        <v>0</v>
      </c>
      <c r="Q214" s="79"/>
      <c r="R214" s="539"/>
      <c r="S214" s="79"/>
      <c r="T214" s="314">
        <f>+Emplois[[#This Row],[Nbre Ivoiriens2]]+Emplois[[#This Row],[Nbr Non Ivoiriens2]]</f>
        <v>0</v>
      </c>
      <c r="U214" s="79"/>
      <c r="V214" s="311"/>
      <c r="W214" s="79"/>
      <c r="X214" s="314">
        <f>+Emplois[[#This Row],[Nbre Ivoiriens3]]+Emplois[[#This Row],[Nbr Non Ivoiriens3]]</f>
        <v>0</v>
      </c>
      <c r="Y214" s="310"/>
      <c r="Z214" s="79"/>
      <c r="AA214" s="79"/>
      <c r="AB214" s="314">
        <f>+Emplois[[#This Row],[Nbre Ivoiriens4]]+Emplois[[#This Row],[Nbr Non Ivoiriens4]]</f>
        <v>0</v>
      </c>
      <c r="AC214" s="79"/>
      <c r="AD214" s="311"/>
      <c r="AE214" s="79"/>
      <c r="AF214" s="314">
        <f>+Emplois[[#This Row],[Nbre Ivoiriens5]]+Emplois[[#This Row],[Nbr Non Ivoiriens5]]</f>
        <v>0</v>
      </c>
      <c r="AG214" s="310"/>
      <c r="AH214" s="79"/>
    </row>
    <row r="215" spans="4:34" ht="15" customHeight="1" x14ac:dyDescent="0.35">
      <c r="D215" s="313" t="str">
        <f>IF(Emplois[[#This Row],[Poste/Titre]]="","",ROW(A155))</f>
        <v/>
      </c>
      <c r="E215" s="27"/>
      <c r="F215" s="27"/>
      <c r="G215" s="27"/>
      <c r="H215" s="27"/>
      <c r="I215" s="27"/>
      <c r="J215" s="88"/>
      <c r="K215" s="27"/>
      <c r="L215" s="65"/>
      <c r="M215" s="27"/>
      <c r="N215" s="309"/>
      <c r="O215" s="79"/>
      <c r="P215" s="314">
        <f>+Emplois[[#This Row],[Nbre Ivoiriens]]+Emplois[[#This Row],[Nbr Non Ivoiriens]]</f>
        <v>0</v>
      </c>
      <c r="Q215" s="79"/>
      <c r="R215" s="539"/>
      <c r="S215" s="79"/>
      <c r="T215" s="314">
        <f>+Emplois[[#This Row],[Nbre Ivoiriens2]]+Emplois[[#This Row],[Nbr Non Ivoiriens2]]</f>
        <v>0</v>
      </c>
      <c r="U215" s="79"/>
      <c r="V215" s="311"/>
      <c r="W215" s="79"/>
      <c r="X215" s="314">
        <f>+Emplois[[#This Row],[Nbre Ivoiriens3]]+Emplois[[#This Row],[Nbr Non Ivoiriens3]]</f>
        <v>0</v>
      </c>
      <c r="Y215" s="310"/>
      <c r="Z215" s="79"/>
      <c r="AA215" s="79"/>
      <c r="AB215" s="314">
        <f>+Emplois[[#This Row],[Nbre Ivoiriens4]]+Emplois[[#This Row],[Nbr Non Ivoiriens4]]</f>
        <v>0</v>
      </c>
      <c r="AC215" s="79"/>
      <c r="AD215" s="311"/>
      <c r="AE215" s="79"/>
      <c r="AF215" s="314">
        <f>+Emplois[[#This Row],[Nbre Ivoiriens5]]+Emplois[[#This Row],[Nbr Non Ivoiriens5]]</f>
        <v>0</v>
      </c>
      <c r="AG215" s="310"/>
      <c r="AH215" s="79"/>
    </row>
    <row r="216" spans="4:34" ht="15" customHeight="1" x14ac:dyDescent="0.35">
      <c r="D216" s="313" t="str">
        <f>IF(Emplois[[#This Row],[Poste/Titre]]="","",ROW(A156))</f>
        <v/>
      </c>
      <c r="E216" s="27"/>
      <c r="F216" s="27"/>
      <c r="G216" s="27"/>
      <c r="H216" s="27"/>
      <c r="I216" s="27"/>
      <c r="J216" s="88"/>
      <c r="K216" s="27"/>
      <c r="L216" s="65"/>
      <c r="M216" s="27"/>
      <c r="N216" s="309"/>
      <c r="O216" s="79"/>
      <c r="P216" s="314">
        <f>+Emplois[[#This Row],[Nbre Ivoiriens]]+Emplois[[#This Row],[Nbr Non Ivoiriens]]</f>
        <v>0</v>
      </c>
      <c r="Q216" s="79"/>
      <c r="R216" s="539"/>
      <c r="S216" s="79"/>
      <c r="T216" s="314">
        <f>+Emplois[[#This Row],[Nbre Ivoiriens2]]+Emplois[[#This Row],[Nbr Non Ivoiriens2]]</f>
        <v>0</v>
      </c>
      <c r="U216" s="79"/>
      <c r="V216" s="311"/>
      <c r="W216" s="79"/>
      <c r="X216" s="314">
        <f>+Emplois[[#This Row],[Nbre Ivoiriens3]]+Emplois[[#This Row],[Nbr Non Ivoiriens3]]</f>
        <v>0</v>
      </c>
      <c r="Y216" s="310"/>
      <c r="Z216" s="79"/>
      <c r="AA216" s="79"/>
      <c r="AB216" s="314">
        <f>+Emplois[[#This Row],[Nbre Ivoiriens4]]+Emplois[[#This Row],[Nbr Non Ivoiriens4]]</f>
        <v>0</v>
      </c>
      <c r="AC216" s="79"/>
      <c r="AD216" s="311"/>
      <c r="AE216" s="79"/>
      <c r="AF216" s="314">
        <f>+Emplois[[#This Row],[Nbre Ivoiriens5]]+Emplois[[#This Row],[Nbr Non Ivoiriens5]]</f>
        <v>0</v>
      </c>
      <c r="AG216" s="310"/>
      <c r="AH216" s="79"/>
    </row>
    <row r="217" spans="4:34" ht="15" customHeight="1" x14ac:dyDescent="0.35">
      <c r="D217" s="313" t="str">
        <f>IF(Emplois[[#This Row],[Poste/Titre]]="","",ROW(A157))</f>
        <v/>
      </c>
      <c r="E217" s="27"/>
      <c r="F217" s="27"/>
      <c r="G217" s="27"/>
      <c r="H217" s="27"/>
      <c r="I217" s="27"/>
      <c r="J217" s="88"/>
      <c r="K217" s="27"/>
      <c r="L217" s="65"/>
      <c r="M217" s="27"/>
      <c r="N217" s="309"/>
      <c r="O217" s="79"/>
      <c r="P217" s="314">
        <f>+Emplois[[#This Row],[Nbre Ivoiriens]]+Emplois[[#This Row],[Nbr Non Ivoiriens]]</f>
        <v>0</v>
      </c>
      <c r="Q217" s="79"/>
      <c r="R217" s="539"/>
      <c r="S217" s="79"/>
      <c r="T217" s="314">
        <f>+Emplois[[#This Row],[Nbre Ivoiriens2]]+Emplois[[#This Row],[Nbr Non Ivoiriens2]]</f>
        <v>0</v>
      </c>
      <c r="U217" s="79"/>
      <c r="V217" s="311"/>
      <c r="W217" s="79"/>
      <c r="X217" s="314">
        <f>+Emplois[[#This Row],[Nbre Ivoiriens3]]+Emplois[[#This Row],[Nbr Non Ivoiriens3]]</f>
        <v>0</v>
      </c>
      <c r="Y217" s="310"/>
      <c r="Z217" s="79"/>
      <c r="AA217" s="79"/>
      <c r="AB217" s="314">
        <f>+Emplois[[#This Row],[Nbre Ivoiriens4]]+Emplois[[#This Row],[Nbr Non Ivoiriens4]]</f>
        <v>0</v>
      </c>
      <c r="AC217" s="79"/>
      <c r="AD217" s="311"/>
      <c r="AE217" s="79"/>
      <c r="AF217" s="314">
        <f>+Emplois[[#This Row],[Nbre Ivoiriens5]]+Emplois[[#This Row],[Nbr Non Ivoiriens5]]</f>
        <v>0</v>
      </c>
      <c r="AG217" s="310"/>
      <c r="AH217" s="79"/>
    </row>
    <row r="218" spans="4:34" ht="15" customHeight="1" x14ac:dyDescent="0.35">
      <c r="D218" s="313" t="str">
        <f>IF(Emplois[[#This Row],[Poste/Titre]]="","",ROW(A158))</f>
        <v/>
      </c>
      <c r="E218" s="27"/>
      <c r="F218" s="27"/>
      <c r="G218" s="27"/>
      <c r="H218" s="27"/>
      <c r="I218" s="27"/>
      <c r="J218" s="88"/>
      <c r="K218" s="27"/>
      <c r="L218" s="65"/>
      <c r="M218" s="27"/>
      <c r="N218" s="309"/>
      <c r="O218" s="79"/>
      <c r="P218" s="314">
        <f>+Emplois[[#This Row],[Nbre Ivoiriens]]+Emplois[[#This Row],[Nbr Non Ivoiriens]]</f>
        <v>0</v>
      </c>
      <c r="Q218" s="79"/>
      <c r="R218" s="539"/>
      <c r="S218" s="79"/>
      <c r="T218" s="314">
        <f>+Emplois[[#This Row],[Nbre Ivoiriens2]]+Emplois[[#This Row],[Nbr Non Ivoiriens2]]</f>
        <v>0</v>
      </c>
      <c r="U218" s="79"/>
      <c r="V218" s="311"/>
      <c r="W218" s="79"/>
      <c r="X218" s="314">
        <f>+Emplois[[#This Row],[Nbre Ivoiriens3]]+Emplois[[#This Row],[Nbr Non Ivoiriens3]]</f>
        <v>0</v>
      </c>
      <c r="Y218" s="310"/>
      <c r="Z218" s="79"/>
      <c r="AA218" s="79"/>
      <c r="AB218" s="314">
        <f>+Emplois[[#This Row],[Nbre Ivoiriens4]]+Emplois[[#This Row],[Nbr Non Ivoiriens4]]</f>
        <v>0</v>
      </c>
      <c r="AC218" s="79"/>
      <c r="AD218" s="311"/>
      <c r="AE218" s="79"/>
      <c r="AF218" s="314">
        <f>+Emplois[[#This Row],[Nbre Ivoiriens5]]+Emplois[[#This Row],[Nbr Non Ivoiriens5]]</f>
        <v>0</v>
      </c>
      <c r="AG218" s="310"/>
      <c r="AH218" s="79"/>
    </row>
    <row r="219" spans="4:34" ht="15" customHeight="1" x14ac:dyDescent="0.35">
      <c r="D219" s="313" t="str">
        <f>IF(Emplois[[#This Row],[Poste/Titre]]="","",ROW(A159))</f>
        <v/>
      </c>
      <c r="E219" s="27"/>
      <c r="F219" s="27"/>
      <c r="G219" s="27"/>
      <c r="H219" s="27"/>
      <c r="I219" s="27"/>
      <c r="J219" s="88"/>
      <c r="K219" s="27"/>
      <c r="L219" s="65"/>
      <c r="M219" s="27"/>
      <c r="N219" s="309"/>
      <c r="O219" s="79"/>
      <c r="P219" s="314">
        <f>+Emplois[[#This Row],[Nbre Ivoiriens]]+Emplois[[#This Row],[Nbr Non Ivoiriens]]</f>
        <v>0</v>
      </c>
      <c r="Q219" s="79"/>
      <c r="R219" s="539"/>
      <c r="S219" s="79"/>
      <c r="T219" s="314">
        <f>+Emplois[[#This Row],[Nbre Ivoiriens2]]+Emplois[[#This Row],[Nbr Non Ivoiriens2]]</f>
        <v>0</v>
      </c>
      <c r="U219" s="79"/>
      <c r="V219" s="311"/>
      <c r="W219" s="79"/>
      <c r="X219" s="314">
        <f>+Emplois[[#This Row],[Nbre Ivoiriens3]]+Emplois[[#This Row],[Nbr Non Ivoiriens3]]</f>
        <v>0</v>
      </c>
      <c r="Y219" s="310"/>
      <c r="Z219" s="79"/>
      <c r="AA219" s="79"/>
      <c r="AB219" s="314">
        <f>+Emplois[[#This Row],[Nbre Ivoiriens4]]+Emplois[[#This Row],[Nbr Non Ivoiriens4]]</f>
        <v>0</v>
      </c>
      <c r="AC219" s="79"/>
      <c r="AD219" s="311"/>
      <c r="AE219" s="79"/>
      <c r="AF219" s="314">
        <f>+Emplois[[#This Row],[Nbre Ivoiriens5]]+Emplois[[#This Row],[Nbr Non Ivoiriens5]]</f>
        <v>0</v>
      </c>
      <c r="AG219" s="310"/>
      <c r="AH219" s="79"/>
    </row>
    <row r="220" spans="4:34" ht="15" customHeight="1" x14ac:dyDescent="0.35">
      <c r="D220" s="313" t="str">
        <f>IF(Emplois[[#This Row],[Poste/Titre]]="","",ROW(A160))</f>
        <v/>
      </c>
      <c r="E220" s="27"/>
      <c r="F220" s="27"/>
      <c r="G220" s="27"/>
      <c r="H220" s="27"/>
      <c r="I220" s="27"/>
      <c r="J220" s="88"/>
      <c r="K220" s="27"/>
      <c r="L220" s="65"/>
      <c r="M220" s="27"/>
      <c r="N220" s="309"/>
      <c r="O220" s="79"/>
      <c r="P220" s="314">
        <f>+Emplois[[#This Row],[Nbre Ivoiriens]]+Emplois[[#This Row],[Nbr Non Ivoiriens]]</f>
        <v>0</v>
      </c>
      <c r="Q220" s="79"/>
      <c r="R220" s="539"/>
      <c r="S220" s="79"/>
      <c r="T220" s="314">
        <f>+Emplois[[#This Row],[Nbre Ivoiriens2]]+Emplois[[#This Row],[Nbr Non Ivoiriens2]]</f>
        <v>0</v>
      </c>
      <c r="U220" s="79"/>
      <c r="V220" s="311"/>
      <c r="W220" s="79"/>
      <c r="X220" s="314">
        <f>+Emplois[[#This Row],[Nbre Ivoiriens3]]+Emplois[[#This Row],[Nbr Non Ivoiriens3]]</f>
        <v>0</v>
      </c>
      <c r="Y220" s="310"/>
      <c r="Z220" s="79"/>
      <c r="AA220" s="79"/>
      <c r="AB220" s="314">
        <f>+Emplois[[#This Row],[Nbre Ivoiriens4]]+Emplois[[#This Row],[Nbr Non Ivoiriens4]]</f>
        <v>0</v>
      </c>
      <c r="AC220" s="79"/>
      <c r="AD220" s="311"/>
      <c r="AE220" s="79"/>
      <c r="AF220" s="314">
        <f>+Emplois[[#This Row],[Nbre Ivoiriens5]]+Emplois[[#This Row],[Nbr Non Ivoiriens5]]</f>
        <v>0</v>
      </c>
      <c r="AG220" s="310"/>
      <c r="AH220" s="79"/>
    </row>
    <row r="221" spans="4:34" ht="15" customHeight="1" x14ac:dyDescent="0.35">
      <c r="D221" s="313" t="str">
        <f>IF(Emplois[[#This Row],[Poste/Titre]]="","",ROW(A161))</f>
        <v/>
      </c>
      <c r="E221" s="27"/>
      <c r="F221" s="27"/>
      <c r="G221" s="27"/>
      <c r="H221" s="27"/>
      <c r="I221" s="27"/>
      <c r="J221" s="88"/>
      <c r="K221" s="27"/>
      <c r="L221" s="65"/>
      <c r="M221" s="27"/>
      <c r="N221" s="309"/>
      <c r="O221" s="79"/>
      <c r="P221" s="314">
        <f>+Emplois[[#This Row],[Nbre Ivoiriens]]+Emplois[[#This Row],[Nbr Non Ivoiriens]]</f>
        <v>0</v>
      </c>
      <c r="Q221" s="79"/>
      <c r="R221" s="539"/>
      <c r="S221" s="79"/>
      <c r="T221" s="314">
        <f>+Emplois[[#This Row],[Nbre Ivoiriens2]]+Emplois[[#This Row],[Nbr Non Ivoiriens2]]</f>
        <v>0</v>
      </c>
      <c r="U221" s="79"/>
      <c r="V221" s="311"/>
      <c r="W221" s="79"/>
      <c r="X221" s="314">
        <f>+Emplois[[#This Row],[Nbre Ivoiriens3]]+Emplois[[#This Row],[Nbr Non Ivoiriens3]]</f>
        <v>0</v>
      </c>
      <c r="Y221" s="310"/>
      <c r="Z221" s="79"/>
      <c r="AA221" s="79"/>
      <c r="AB221" s="314">
        <f>+Emplois[[#This Row],[Nbre Ivoiriens4]]+Emplois[[#This Row],[Nbr Non Ivoiriens4]]</f>
        <v>0</v>
      </c>
      <c r="AC221" s="79"/>
      <c r="AD221" s="311"/>
      <c r="AE221" s="79"/>
      <c r="AF221" s="314">
        <f>+Emplois[[#This Row],[Nbre Ivoiriens5]]+Emplois[[#This Row],[Nbr Non Ivoiriens5]]</f>
        <v>0</v>
      </c>
      <c r="AG221" s="310"/>
      <c r="AH221" s="79"/>
    </row>
    <row r="222" spans="4:34" ht="15" customHeight="1" x14ac:dyDescent="0.35">
      <c r="D222" s="313" t="str">
        <f>IF(Emplois[[#This Row],[Poste/Titre]]="","",ROW(A162))</f>
        <v/>
      </c>
      <c r="E222" s="27"/>
      <c r="F222" s="27"/>
      <c r="G222" s="27"/>
      <c r="H222" s="27"/>
      <c r="I222" s="27"/>
      <c r="J222" s="88"/>
      <c r="K222" s="27"/>
      <c r="L222" s="65"/>
      <c r="M222" s="27"/>
      <c r="N222" s="309"/>
      <c r="O222" s="79"/>
      <c r="P222" s="314">
        <f>+Emplois[[#This Row],[Nbre Ivoiriens]]+Emplois[[#This Row],[Nbr Non Ivoiriens]]</f>
        <v>0</v>
      </c>
      <c r="Q222" s="79"/>
      <c r="R222" s="539"/>
      <c r="S222" s="79"/>
      <c r="T222" s="314">
        <f>+Emplois[[#This Row],[Nbre Ivoiriens2]]+Emplois[[#This Row],[Nbr Non Ivoiriens2]]</f>
        <v>0</v>
      </c>
      <c r="U222" s="79"/>
      <c r="V222" s="311"/>
      <c r="W222" s="79"/>
      <c r="X222" s="314">
        <f>+Emplois[[#This Row],[Nbre Ivoiriens3]]+Emplois[[#This Row],[Nbr Non Ivoiriens3]]</f>
        <v>0</v>
      </c>
      <c r="Y222" s="310"/>
      <c r="Z222" s="79"/>
      <c r="AA222" s="79"/>
      <c r="AB222" s="314">
        <f>+Emplois[[#This Row],[Nbre Ivoiriens4]]+Emplois[[#This Row],[Nbr Non Ivoiriens4]]</f>
        <v>0</v>
      </c>
      <c r="AC222" s="79"/>
      <c r="AD222" s="311"/>
      <c r="AE222" s="79"/>
      <c r="AF222" s="314">
        <f>+Emplois[[#This Row],[Nbre Ivoiriens5]]+Emplois[[#This Row],[Nbr Non Ivoiriens5]]</f>
        <v>0</v>
      </c>
      <c r="AG222" s="310"/>
      <c r="AH222" s="79"/>
    </row>
    <row r="223" spans="4:34" ht="15" customHeight="1" x14ac:dyDescent="0.35">
      <c r="D223" s="313" t="str">
        <f>IF(Emplois[[#This Row],[Poste/Titre]]="","",ROW(A163))</f>
        <v/>
      </c>
      <c r="E223" s="27"/>
      <c r="F223" s="27"/>
      <c r="G223" s="27"/>
      <c r="H223" s="27"/>
      <c r="I223" s="27"/>
      <c r="J223" s="88"/>
      <c r="K223" s="27"/>
      <c r="L223" s="65"/>
      <c r="M223" s="27"/>
      <c r="N223" s="309"/>
      <c r="O223" s="79"/>
      <c r="P223" s="314">
        <f>+Emplois[[#This Row],[Nbre Ivoiriens]]+Emplois[[#This Row],[Nbr Non Ivoiriens]]</f>
        <v>0</v>
      </c>
      <c r="Q223" s="79"/>
      <c r="R223" s="539"/>
      <c r="S223" s="79"/>
      <c r="T223" s="314">
        <f>+Emplois[[#This Row],[Nbre Ivoiriens2]]+Emplois[[#This Row],[Nbr Non Ivoiriens2]]</f>
        <v>0</v>
      </c>
      <c r="U223" s="79"/>
      <c r="V223" s="311"/>
      <c r="W223" s="79"/>
      <c r="X223" s="314">
        <f>+Emplois[[#This Row],[Nbre Ivoiriens3]]+Emplois[[#This Row],[Nbr Non Ivoiriens3]]</f>
        <v>0</v>
      </c>
      <c r="Y223" s="310"/>
      <c r="Z223" s="79"/>
      <c r="AA223" s="79"/>
      <c r="AB223" s="314">
        <f>+Emplois[[#This Row],[Nbre Ivoiriens4]]+Emplois[[#This Row],[Nbr Non Ivoiriens4]]</f>
        <v>0</v>
      </c>
      <c r="AC223" s="79"/>
      <c r="AD223" s="311"/>
      <c r="AE223" s="79"/>
      <c r="AF223" s="314">
        <f>+Emplois[[#This Row],[Nbre Ivoiriens5]]+Emplois[[#This Row],[Nbr Non Ivoiriens5]]</f>
        <v>0</v>
      </c>
      <c r="AG223" s="310"/>
      <c r="AH223" s="79"/>
    </row>
    <row r="224" spans="4:34" ht="15" customHeight="1" x14ac:dyDescent="0.35">
      <c r="D224" s="313" t="str">
        <f>IF(Emplois[[#This Row],[Poste/Titre]]="","",ROW(A164))</f>
        <v/>
      </c>
      <c r="E224" s="27"/>
      <c r="F224" s="27"/>
      <c r="G224" s="27"/>
      <c r="H224" s="27"/>
      <c r="I224" s="27"/>
      <c r="J224" s="88"/>
      <c r="K224" s="27"/>
      <c r="L224" s="65"/>
      <c r="M224" s="27"/>
      <c r="N224" s="309"/>
      <c r="O224" s="79"/>
      <c r="P224" s="314">
        <f>+Emplois[[#This Row],[Nbre Ivoiriens]]+Emplois[[#This Row],[Nbr Non Ivoiriens]]</f>
        <v>0</v>
      </c>
      <c r="Q224" s="79"/>
      <c r="R224" s="539"/>
      <c r="S224" s="79"/>
      <c r="T224" s="314">
        <f>+Emplois[[#This Row],[Nbre Ivoiriens2]]+Emplois[[#This Row],[Nbr Non Ivoiriens2]]</f>
        <v>0</v>
      </c>
      <c r="U224" s="79"/>
      <c r="V224" s="311"/>
      <c r="W224" s="79"/>
      <c r="X224" s="314">
        <f>+Emplois[[#This Row],[Nbre Ivoiriens3]]+Emplois[[#This Row],[Nbr Non Ivoiriens3]]</f>
        <v>0</v>
      </c>
      <c r="Y224" s="310"/>
      <c r="Z224" s="79"/>
      <c r="AA224" s="79"/>
      <c r="AB224" s="314">
        <f>+Emplois[[#This Row],[Nbre Ivoiriens4]]+Emplois[[#This Row],[Nbr Non Ivoiriens4]]</f>
        <v>0</v>
      </c>
      <c r="AC224" s="79"/>
      <c r="AD224" s="311"/>
      <c r="AE224" s="79"/>
      <c r="AF224" s="314">
        <f>+Emplois[[#This Row],[Nbre Ivoiriens5]]+Emplois[[#This Row],[Nbr Non Ivoiriens5]]</f>
        <v>0</v>
      </c>
      <c r="AG224" s="310"/>
      <c r="AH224" s="79"/>
    </row>
    <row r="225" spans="4:34" ht="15" customHeight="1" x14ac:dyDescent="0.35">
      <c r="D225" s="313" t="str">
        <f>IF(Emplois[[#This Row],[Poste/Titre]]="","",ROW(A165))</f>
        <v/>
      </c>
      <c r="E225" s="27"/>
      <c r="F225" s="27"/>
      <c r="G225" s="27"/>
      <c r="H225" s="27"/>
      <c r="I225" s="27"/>
      <c r="J225" s="88"/>
      <c r="K225" s="27"/>
      <c r="L225" s="65"/>
      <c r="M225" s="27"/>
      <c r="N225" s="309"/>
      <c r="O225" s="79"/>
      <c r="P225" s="314">
        <f>+Emplois[[#This Row],[Nbre Ivoiriens]]+Emplois[[#This Row],[Nbr Non Ivoiriens]]</f>
        <v>0</v>
      </c>
      <c r="Q225" s="79"/>
      <c r="R225" s="539"/>
      <c r="S225" s="79"/>
      <c r="T225" s="314">
        <f>+Emplois[[#This Row],[Nbre Ivoiriens2]]+Emplois[[#This Row],[Nbr Non Ivoiriens2]]</f>
        <v>0</v>
      </c>
      <c r="U225" s="79"/>
      <c r="V225" s="311"/>
      <c r="W225" s="79"/>
      <c r="X225" s="314">
        <f>+Emplois[[#This Row],[Nbre Ivoiriens3]]+Emplois[[#This Row],[Nbr Non Ivoiriens3]]</f>
        <v>0</v>
      </c>
      <c r="Y225" s="310"/>
      <c r="Z225" s="79"/>
      <c r="AA225" s="79"/>
      <c r="AB225" s="314">
        <f>+Emplois[[#This Row],[Nbre Ivoiriens4]]+Emplois[[#This Row],[Nbr Non Ivoiriens4]]</f>
        <v>0</v>
      </c>
      <c r="AC225" s="79"/>
      <c r="AD225" s="311"/>
      <c r="AE225" s="79"/>
      <c r="AF225" s="314">
        <f>+Emplois[[#This Row],[Nbre Ivoiriens5]]+Emplois[[#This Row],[Nbr Non Ivoiriens5]]</f>
        <v>0</v>
      </c>
      <c r="AG225" s="310"/>
      <c r="AH225" s="79"/>
    </row>
    <row r="226" spans="4:34" ht="15" customHeight="1" x14ac:dyDescent="0.35">
      <c r="D226" s="313" t="str">
        <f>IF(Emplois[[#This Row],[Poste/Titre]]="","",ROW(A166))</f>
        <v/>
      </c>
      <c r="E226" s="27"/>
      <c r="F226" s="27"/>
      <c r="G226" s="27"/>
      <c r="H226" s="27"/>
      <c r="I226" s="27"/>
      <c r="J226" s="88"/>
      <c r="K226" s="27"/>
      <c r="L226" s="65"/>
      <c r="M226" s="27"/>
      <c r="N226" s="309"/>
      <c r="O226" s="79"/>
      <c r="P226" s="314">
        <f>+Emplois[[#This Row],[Nbre Ivoiriens]]+Emplois[[#This Row],[Nbr Non Ivoiriens]]</f>
        <v>0</v>
      </c>
      <c r="Q226" s="79"/>
      <c r="R226" s="539"/>
      <c r="S226" s="79"/>
      <c r="T226" s="314">
        <f>+Emplois[[#This Row],[Nbre Ivoiriens2]]+Emplois[[#This Row],[Nbr Non Ivoiriens2]]</f>
        <v>0</v>
      </c>
      <c r="U226" s="79"/>
      <c r="V226" s="311"/>
      <c r="W226" s="79"/>
      <c r="X226" s="314">
        <f>+Emplois[[#This Row],[Nbre Ivoiriens3]]+Emplois[[#This Row],[Nbr Non Ivoiriens3]]</f>
        <v>0</v>
      </c>
      <c r="Y226" s="310"/>
      <c r="Z226" s="79"/>
      <c r="AA226" s="79"/>
      <c r="AB226" s="314">
        <f>+Emplois[[#This Row],[Nbre Ivoiriens4]]+Emplois[[#This Row],[Nbr Non Ivoiriens4]]</f>
        <v>0</v>
      </c>
      <c r="AC226" s="79"/>
      <c r="AD226" s="311"/>
      <c r="AE226" s="79"/>
      <c r="AF226" s="314">
        <f>+Emplois[[#This Row],[Nbre Ivoiriens5]]+Emplois[[#This Row],[Nbr Non Ivoiriens5]]</f>
        <v>0</v>
      </c>
      <c r="AG226" s="310"/>
      <c r="AH226" s="79"/>
    </row>
    <row r="227" spans="4:34" ht="15" customHeight="1" x14ac:dyDescent="0.35">
      <c r="D227" s="313" t="str">
        <f>IF(Emplois[[#This Row],[Poste/Titre]]="","",ROW(A167))</f>
        <v/>
      </c>
      <c r="E227" s="27"/>
      <c r="F227" s="27"/>
      <c r="G227" s="27"/>
      <c r="H227" s="27"/>
      <c r="I227" s="27"/>
      <c r="J227" s="88"/>
      <c r="K227" s="27"/>
      <c r="L227" s="65"/>
      <c r="M227" s="27"/>
      <c r="N227" s="309"/>
      <c r="O227" s="79"/>
      <c r="P227" s="314">
        <f>+Emplois[[#This Row],[Nbre Ivoiriens]]+Emplois[[#This Row],[Nbr Non Ivoiriens]]</f>
        <v>0</v>
      </c>
      <c r="Q227" s="79"/>
      <c r="R227" s="539"/>
      <c r="S227" s="79"/>
      <c r="T227" s="314">
        <f>+Emplois[[#This Row],[Nbre Ivoiriens2]]+Emplois[[#This Row],[Nbr Non Ivoiriens2]]</f>
        <v>0</v>
      </c>
      <c r="U227" s="79"/>
      <c r="V227" s="311"/>
      <c r="W227" s="79"/>
      <c r="X227" s="314">
        <f>+Emplois[[#This Row],[Nbre Ivoiriens3]]+Emplois[[#This Row],[Nbr Non Ivoiriens3]]</f>
        <v>0</v>
      </c>
      <c r="Y227" s="310"/>
      <c r="Z227" s="79"/>
      <c r="AA227" s="79"/>
      <c r="AB227" s="314">
        <f>+Emplois[[#This Row],[Nbre Ivoiriens4]]+Emplois[[#This Row],[Nbr Non Ivoiriens4]]</f>
        <v>0</v>
      </c>
      <c r="AC227" s="79"/>
      <c r="AD227" s="311"/>
      <c r="AE227" s="79"/>
      <c r="AF227" s="314">
        <f>+Emplois[[#This Row],[Nbre Ivoiriens5]]+Emplois[[#This Row],[Nbr Non Ivoiriens5]]</f>
        <v>0</v>
      </c>
      <c r="AG227" s="310"/>
      <c r="AH227" s="79"/>
    </row>
    <row r="228" spans="4:34" ht="15" customHeight="1" x14ac:dyDescent="0.35">
      <c r="D228" s="313" t="str">
        <f>IF(Emplois[[#This Row],[Poste/Titre]]="","",ROW(A168))</f>
        <v/>
      </c>
      <c r="E228" s="27"/>
      <c r="F228" s="27"/>
      <c r="G228" s="27"/>
      <c r="H228" s="27"/>
      <c r="I228" s="27"/>
      <c r="J228" s="88"/>
      <c r="K228" s="27"/>
      <c r="L228" s="65"/>
      <c r="M228" s="27"/>
      <c r="N228" s="309"/>
      <c r="O228" s="79"/>
      <c r="P228" s="314">
        <f>+Emplois[[#This Row],[Nbre Ivoiriens]]+Emplois[[#This Row],[Nbr Non Ivoiriens]]</f>
        <v>0</v>
      </c>
      <c r="Q228" s="79"/>
      <c r="R228" s="539"/>
      <c r="S228" s="79"/>
      <c r="T228" s="314">
        <f>+Emplois[[#This Row],[Nbre Ivoiriens2]]+Emplois[[#This Row],[Nbr Non Ivoiriens2]]</f>
        <v>0</v>
      </c>
      <c r="U228" s="79"/>
      <c r="V228" s="311"/>
      <c r="W228" s="79"/>
      <c r="X228" s="314">
        <f>+Emplois[[#This Row],[Nbre Ivoiriens3]]+Emplois[[#This Row],[Nbr Non Ivoiriens3]]</f>
        <v>0</v>
      </c>
      <c r="Y228" s="310"/>
      <c r="Z228" s="79"/>
      <c r="AA228" s="79"/>
      <c r="AB228" s="314">
        <f>+Emplois[[#This Row],[Nbre Ivoiriens4]]+Emplois[[#This Row],[Nbr Non Ivoiriens4]]</f>
        <v>0</v>
      </c>
      <c r="AC228" s="79"/>
      <c r="AD228" s="311"/>
      <c r="AE228" s="79"/>
      <c r="AF228" s="314">
        <f>+Emplois[[#This Row],[Nbre Ivoiriens5]]+Emplois[[#This Row],[Nbr Non Ivoiriens5]]</f>
        <v>0</v>
      </c>
      <c r="AG228" s="310"/>
      <c r="AH228" s="79"/>
    </row>
    <row r="229" spans="4:34" ht="15" customHeight="1" x14ac:dyDescent="0.35">
      <c r="D229" s="313" t="str">
        <f>IF(Emplois[[#This Row],[Poste/Titre]]="","",ROW(A169))</f>
        <v/>
      </c>
      <c r="E229" s="27"/>
      <c r="F229" s="27"/>
      <c r="G229" s="27"/>
      <c r="H229" s="27"/>
      <c r="I229" s="27"/>
      <c r="J229" s="88"/>
      <c r="K229" s="27"/>
      <c r="L229" s="65"/>
      <c r="M229" s="27"/>
      <c r="N229" s="309"/>
      <c r="O229" s="79"/>
      <c r="P229" s="314">
        <f>+Emplois[[#This Row],[Nbre Ivoiriens]]+Emplois[[#This Row],[Nbr Non Ivoiriens]]</f>
        <v>0</v>
      </c>
      <c r="Q229" s="79"/>
      <c r="R229" s="539"/>
      <c r="S229" s="79"/>
      <c r="T229" s="314">
        <f>+Emplois[[#This Row],[Nbre Ivoiriens2]]+Emplois[[#This Row],[Nbr Non Ivoiriens2]]</f>
        <v>0</v>
      </c>
      <c r="U229" s="79"/>
      <c r="V229" s="311"/>
      <c r="W229" s="79"/>
      <c r="X229" s="314">
        <f>+Emplois[[#This Row],[Nbre Ivoiriens3]]+Emplois[[#This Row],[Nbr Non Ivoiriens3]]</f>
        <v>0</v>
      </c>
      <c r="Y229" s="310"/>
      <c r="Z229" s="79"/>
      <c r="AA229" s="79"/>
      <c r="AB229" s="314">
        <f>+Emplois[[#This Row],[Nbre Ivoiriens4]]+Emplois[[#This Row],[Nbr Non Ivoiriens4]]</f>
        <v>0</v>
      </c>
      <c r="AC229" s="79"/>
      <c r="AD229" s="311"/>
      <c r="AE229" s="79"/>
      <c r="AF229" s="314">
        <f>+Emplois[[#This Row],[Nbre Ivoiriens5]]+Emplois[[#This Row],[Nbr Non Ivoiriens5]]</f>
        <v>0</v>
      </c>
      <c r="AG229" s="310"/>
      <c r="AH229" s="79"/>
    </row>
    <row r="230" spans="4:34" ht="15" customHeight="1" x14ac:dyDescent="0.35">
      <c r="D230" s="313" t="str">
        <f>IF(Emplois[[#This Row],[Poste/Titre]]="","",ROW(A170))</f>
        <v/>
      </c>
      <c r="E230" s="27"/>
      <c r="F230" s="27"/>
      <c r="G230" s="27"/>
      <c r="H230" s="27"/>
      <c r="I230" s="27"/>
      <c r="J230" s="88"/>
      <c r="K230" s="27"/>
      <c r="L230" s="65"/>
      <c r="M230" s="27"/>
      <c r="N230" s="309"/>
      <c r="O230" s="79"/>
      <c r="P230" s="314">
        <f>+Emplois[[#This Row],[Nbre Ivoiriens]]+Emplois[[#This Row],[Nbr Non Ivoiriens]]</f>
        <v>0</v>
      </c>
      <c r="Q230" s="79"/>
      <c r="R230" s="539"/>
      <c r="S230" s="79"/>
      <c r="T230" s="314">
        <f>+Emplois[[#This Row],[Nbre Ivoiriens2]]+Emplois[[#This Row],[Nbr Non Ivoiriens2]]</f>
        <v>0</v>
      </c>
      <c r="U230" s="79"/>
      <c r="V230" s="311"/>
      <c r="W230" s="79"/>
      <c r="X230" s="314">
        <f>+Emplois[[#This Row],[Nbre Ivoiriens3]]+Emplois[[#This Row],[Nbr Non Ivoiriens3]]</f>
        <v>0</v>
      </c>
      <c r="Y230" s="310"/>
      <c r="Z230" s="79"/>
      <c r="AA230" s="79"/>
      <c r="AB230" s="314">
        <f>+Emplois[[#This Row],[Nbre Ivoiriens4]]+Emplois[[#This Row],[Nbr Non Ivoiriens4]]</f>
        <v>0</v>
      </c>
      <c r="AC230" s="79"/>
      <c r="AD230" s="311"/>
      <c r="AE230" s="79"/>
      <c r="AF230" s="314">
        <f>+Emplois[[#This Row],[Nbre Ivoiriens5]]+Emplois[[#This Row],[Nbr Non Ivoiriens5]]</f>
        <v>0</v>
      </c>
      <c r="AG230" s="310"/>
      <c r="AH230" s="79"/>
    </row>
    <row r="231" spans="4:34" ht="15" customHeight="1" x14ac:dyDescent="0.35">
      <c r="D231" s="313" t="str">
        <f>IF(Emplois[[#This Row],[Poste/Titre]]="","",ROW(A171))</f>
        <v/>
      </c>
      <c r="E231" s="27"/>
      <c r="F231" s="27"/>
      <c r="G231" s="27"/>
      <c r="H231" s="27"/>
      <c r="I231" s="27"/>
      <c r="J231" s="88"/>
      <c r="K231" s="27"/>
      <c r="L231" s="65"/>
      <c r="M231" s="27"/>
      <c r="N231" s="309"/>
      <c r="O231" s="79"/>
      <c r="P231" s="314">
        <f>+Emplois[[#This Row],[Nbre Ivoiriens]]+Emplois[[#This Row],[Nbr Non Ivoiriens]]</f>
        <v>0</v>
      </c>
      <c r="Q231" s="79"/>
      <c r="R231" s="539"/>
      <c r="S231" s="79"/>
      <c r="T231" s="314">
        <f>+Emplois[[#This Row],[Nbre Ivoiriens2]]+Emplois[[#This Row],[Nbr Non Ivoiriens2]]</f>
        <v>0</v>
      </c>
      <c r="U231" s="79"/>
      <c r="V231" s="311"/>
      <c r="W231" s="79"/>
      <c r="X231" s="314">
        <f>+Emplois[[#This Row],[Nbre Ivoiriens3]]+Emplois[[#This Row],[Nbr Non Ivoiriens3]]</f>
        <v>0</v>
      </c>
      <c r="Y231" s="310"/>
      <c r="Z231" s="79"/>
      <c r="AA231" s="79"/>
      <c r="AB231" s="314">
        <f>+Emplois[[#This Row],[Nbre Ivoiriens4]]+Emplois[[#This Row],[Nbr Non Ivoiriens4]]</f>
        <v>0</v>
      </c>
      <c r="AC231" s="79"/>
      <c r="AD231" s="311"/>
      <c r="AE231" s="79"/>
      <c r="AF231" s="314">
        <f>+Emplois[[#This Row],[Nbre Ivoiriens5]]+Emplois[[#This Row],[Nbr Non Ivoiriens5]]</f>
        <v>0</v>
      </c>
      <c r="AG231" s="310"/>
      <c r="AH231" s="79"/>
    </row>
    <row r="232" spans="4:34" ht="15" customHeight="1" x14ac:dyDescent="0.35">
      <c r="D232" s="313" t="str">
        <f>IF(Emplois[[#This Row],[Poste/Titre]]="","",ROW(A172))</f>
        <v/>
      </c>
      <c r="E232" s="27"/>
      <c r="F232" s="27"/>
      <c r="G232" s="27"/>
      <c r="H232" s="27"/>
      <c r="I232" s="27"/>
      <c r="J232" s="88"/>
      <c r="K232" s="27"/>
      <c r="L232" s="65"/>
      <c r="M232" s="27"/>
      <c r="N232" s="309"/>
      <c r="O232" s="79"/>
      <c r="P232" s="314">
        <f>+Emplois[[#This Row],[Nbre Ivoiriens]]+Emplois[[#This Row],[Nbr Non Ivoiriens]]</f>
        <v>0</v>
      </c>
      <c r="Q232" s="79"/>
      <c r="R232" s="539"/>
      <c r="S232" s="79"/>
      <c r="T232" s="314">
        <f>+Emplois[[#This Row],[Nbre Ivoiriens2]]+Emplois[[#This Row],[Nbr Non Ivoiriens2]]</f>
        <v>0</v>
      </c>
      <c r="U232" s="79"/>
      <c r="V232" s="311"/>
      <c r="W232" s="79"/>
      <c r="X232" s="314">
        <f>+Emplois[[#This Row],[Nbre Ivoiriens3]]+Emplois[[#This Row],[Nbr Non Ivoiriens3]]</f>
        <v>0</v>
      </c>
      <c r="Y232" s="310"/>
      <c r="Z232" s="79"/>
      <c r="AA232" s="79"/>
      <c r="AB232" s="314">
        <f>+Emplois[[#This Row],[Nbre Ivoiriens4]]+Emplois[[#This Row],[Nbr Non Ivoiriens4]]</f>
        <v>0</v>
      </c>
      <c r="AC232" s="79"/>
      <c r="AD232" s="311"/>
      <c r="AE232" s="79"/>
      <c r="AF232" s="314">
        <f>+Emplois[[#This Row],[Nbre Ivoiriens5]]+Emplois[[#This Row],[Nbr Non Ivoiriens5]]</f>
        <v>0</v>
      </c>
      <c r="AG232" s="310"/>
      <c r="AH232" s="79"/>
    </row>
    <row r="233" spans="4:34" ht="15" customHeight="1" x14ac:dyDescent="0.35">
      <c r="D233" s="313" t="str">
        <f>IF(Emplois[[#This Row],[Poste/Titre]]="","",ROW(A173))</f>
        <v/>
      </c>
      <c r="E233" s="27"/>
      <c r="F233" s="27"/>
      <c r="G233" s="27"/>
      <c r="H233" s="27"/>
      <c r="I233" s="27"/>
      <c r="J233" s="88"/>
      <c r="K233" s="27"/>
      <c r="L233" s="65"/>
      <c r="M233" s="27"/>
      <c r="N233" s="309"/>
      <c r="O233" s="79"/>
      <c r="P233" s="314">
        <f>+Emplois[[#This Row],[Nbre Ivoiriens]]+Emplois[[#This Row],[Nbr Non Ivoiriens]]</f>
        <v>0</v>
      </c>
      <c r="Q233" s="79"/>
      <c r="R233" s="539"/>
      <c r="S233" s="79"/>
      <c r="T233" s="314">
        <f>+Emplois[[#This Row],[Nbre Ivoiriens2]]+Emplois[[#This Row],[Nbr Non Ivoiriens2]]</f>
        <v>0</v>
      </c>
      <c r="U233" s="79"/>
      <c r="V233" s="311"/>
      <c r="W233" s="79"/>
      <c r="X233" s="314">
        <f>+Emplois[[#This Row],[Nbre Ivoiriens3]]+Emplois[[#This Row],[Nbr Non Ivoiriens3]]</f>
        <v>0</v>
      </c>
      <c r="Y233" s="310"/>
      <c r="Z233" s="79"/>
      <c r="AA233" s="79"/>
      <c r="AB233" s="314">
        <f>+Emplois[[#This Row],[Nbre Ivoiriens4]]+Emplois[[#This Row],[Nbr Non Ivoiriens4]]</f>
        <v>0</v>
      </c>
      <c r="AC233" s="79"/>
      <c r="AD233" s="311"/>
      <c r="AE233" s="79"/>
      <c r="AF233" s="314">
        <f>+Emplois[[#This Row],[Nbre Ivoiriens5]]+Emplois[[#This Row],[Nbr Non Ivoiriens5]]</f>
        <v>0</v>
      </c>
      <c r="AG233" s="310"/>
      <c r="AH233" s="79"/>
    </row>
    <row r="234" spans="4:34" ht="15" customHeight="1" x14ac:dyDescent="0.35">
      <c r="D234" s="313" t="str">
        <f>IF(Emplois[[#This Row],[Poste/Titre]]="","",ROW(A174))</f>
        <v/>
      </c>
      <c r="E234" s="27"/>
      <c r="F234" s="27"/>
      <c r="G234" s="27"/>
      <c r="H234" s="27"/>
      <c r="I234" s="27"/>
      <c r="J234" s="88"/>
      <c r="K234" s="27"/>
      <c r="L234" s="65"/>
      <c r="M234" s="27"/>
      <c r="N234" s="309"/>
      <c r="O234" s="79"/>
      <c r="P234" s="314">
        <f>+Emplois[[#This Row],[Nbre Ivoiriens]]+Emplois[[#This Row],[Nbr Non Ivoiriens]]</f>
        <v>0</v>
      </c>
      <c r="Q234" s="79"/>
      <c r="R234" s="539"/>
      <c r="S234" s="79"/>
      <c r="T234" s="314">
        <f>+Emplois[[#This Row],[Nbre Ivoiriens2]]+Emplois[[#This Row],[Nbr Non Ivoiriens2]]</f>
        <v>0</v>
      </c>
      <c r="U234" s="79"/>
      <c r="V234" s="311"/>
      <c r="W234" s="79"/>
      <c r="X234" s="314">
        <f>+Emplois[[#This Row],[Nbre Ivoiriens3]]+Emplois[[#This Row],[Nbr Non Ivoiriens3]]</f>
        <v>0</v>
      </c>
      <c r="Y234" s="310"/>
      <c r="Z234" s="79"/>
      <c r="AA234" s="79"/>
      <c r="AB234" s="314">
        <f>+Emplois[[#This Row],[Nbre Ivoiriens4]]+Emplois[[#This Row],[Nbr Non Ivoiriens4]]</f>
        <v>0</v>
      </c>
      <c r="AC234" s="79"/>
      <c r="AD234" s="311"/>
      <c r="AE234" s="79"/>
      <c r="AF234" s="314">
        <f>+Emplois[[#This Row],[Nbre Ivoiriens5]]+Emplois[[#This Row],[Nbr Non Ivoiriens5]]</f>
        <v>0</v>
      </c>
      <c r="AG234" s="310"/>
      <c r="AH234" s="79"/>
    </row>
    <row r="235" spans="4:34" ht="15" customHeight="1" x14ac:dyDescent="0.35">
      <c r="D235" s="313" t="str">
        <f>IF(Emplois[[#This Row],[Poste/Titre]]="","",ROW(A175))</f>
        <v/>
      </c>
      <c r="E235" s="27"/>
      <c r="F235" s="27"/>
      <c r="G235" s="27"/>
      <c r="H235" s="27"/>
      <c r="I235" s="27"/>
      <c r="J235" s="88"/>
      <c r="K235" s="27"/>
      <c r="L235" s="65"/>
      <c r="M235" s="27"/>
      <c r="N235" s="309"/>
      <c r="O235" s="79"/>
      <c r="P235" s="314">
        <f>+Emplois[[#This Row],[Nbre Ivoiriens]]+Emplois[[#This Row],[Nbr Non Ivoiriens]]</f>
        <v>0</v>
      </c>
      <c r="Q235" s="79"/>
      <c r="R235" s="539"/>
      <c r="S235" s="79"/>
      <c r="T235" s="314">
        <f>+Emplois[[#This Row],[Nbre Ivoiriens2]]+Emplois[[#This Row],[Nbr Non Ivoiriens2]]</f>
        <v>0</v>
      </c>
      <c r="U235" s="79"/>
      <c r="V235" s="311"/>
      <c r="W235" s="79"/>
      <c r="X235" s="314">
        <f>+Emplois[[#This Row],[Nbre Ivoiriens3]]+Emplois[[#This Row],[Nbr Non Ivoiriens3]]</f>
        <v>0</v>
      </c>
      <c r="Y235" s="310"/>
      <c r="Z235" s="79"/>
      <c r="AA235" s="79"/>
      <c r="AB235" s="314">
        <f>+Emplois[[#This Row],[Nbre Ivoiriens4]]+Emplois[[#This Row],[Nbr Non Ivoiriens4]]</f>
        <v>0</v>
      </c>
      <c r="AC235" s="79"/>
      <c r="AD235" s="311"/>
      <c r="AE235" s="79"/>
      <c r="AF235" s="314">
        <f>+Emplois[[#This Row],[Nbre Ivoiriens5]]+Emplois[[#This Row],[Nbr Non Ivoiriens5]]</f>
        <v>0</v>
      </c>
      <c r="AG235" s="310"/>
      <c r="AH235" s="79"/>
    </row>
    <row r="236" spans="4:34" ht="15" customHeight="1" x14ac:dyDescent="0.35">
      <c r="D236" s="313" t="str">
        <f>IF(Emplois[[#This Row],[Poste/Titre]]="","",ROW(A176))</f>
        <v/>
      </c>
      <c r="E236" s="27"/>
      <c r="F236" s="27"/>
      <c r="G236" s="27"/>
      <c r="H236" s="27"/>
      <c r="I236" s="27"/>
      <c r="J236" s="88"/>
      <c r="K236" s="27"/>
      <c r="L236" s="65"/>
      <c r="M236" s="27"/>
      <c r="N236" s="309"/>
      <c r="O236" s="79"/>
      <c r="P236" s="314">
        <f>+Emplois[[#This Row],[Nbre Ivoiriens]]+Emplois[[#This Row],[Nbr Non Ivoiriens]]</f>
        <v>0</v>
      </c>
      <c r="Q236" s="79"/>
      <c r="R236" s="539"/>
      <c r="S236" s="79"/>
      <c r="T236" s="314">
        <f>+Emplois[[#This Row],[Nbre Ivoiriens2]]+Emplois[[#This Row],[Nbr Non Ivoiriens2]]</f>
        <v>0</v>
      </c>
      <c r="U236" s="79"/>
      <c r="V236" s="311"/>
      <c r="W236" s="79"/>
      <c r="X236" s="314">
        <f>+Emplois[[#This Row],[Nbre Ivoiriens3]]+Emplois[[#This Row],[Nbr Non Ivoiriens3]]</f>
        <v>0</v>
      </c>
      <c r="Y236" s="310"/>
      <c r="Z236" s="79"/>
      <c r="AA236" s="79"/>
      <c r="AB236" s="314">
        <f>+Emplois[[#This Row],[Nbre Ivoiriens4]]+Emplois[[#This Row],[Nbr Non Ivoiriens4]]</f>
        <v>0</v>
      </c>
      <c r="AC236" s="79"/>
      <c r="AD236" s="311"/>
      <c r="AE236" s="79"/>
      <c r="AF236" s="314">
        <f>+Emplois[[#This Row],[Nbre Ivoiriens5]]+Emplois[[#This Row],[Nbr Non Ivoiriens5]]</f>
        <v>0</v>
      </c>
      <c r="AG236" s="310"/>
      <c r="AH236" s="79"/>
    </row>
    <row r="237" spans="4:34" ht="15" customHeight="1" x14ac:dyDescent="0.35">
      <c r="D237" s="313" t="str">
        <f>IF(Emplois[[#This Row],[Poste/Titre]]="","",ROW(A177))</f>
        <v/>
      </c>
      <c r="E237" s="27"/>
      <c r="F237" s="27"/>
      <c r="G237" s="27"/>
      <c r="H237" s="27"/>
      <c r="I237" s="27"/>
      <c r="J237" s="88"/>
      <c r="K237" s="27"/>
      <c r="L237" s="65"/>
      <c r="M237" s="27"/>
      <c r="N237" s="309"/>
      <c r="O237" s="79"/>
      <c r="P237" s="314">
        <f>+Emplois[[#This Row],[Nbre Ivoiriens]]+Emplois[[#This Row],[Nbr Non Ivoiriens]]</f>
        <v>0</v>
      </c>
      <c r="Q237" s="79"/>
      <c r="R237" s="539"/>
      <c r="S237" s="79"/>
      <c r="T237" s="314">
        <f>+Emplois[[#This Row],[Nbre Ivoiriens2]]+Emplois[[#This Row],[Nbr Non Ivoiriens2]]</f>
        <v>0</v>
      </c>
      <c r="U237" s="79"/>
      <c r="V237" s="311"/>
      <c r="W237" s="79"/>
      <c r="X237" s="314">
        <f>+Emplois[[#This Row],[Nbre Ivoiriens3]]+Emplois[[#This Row],[Nbr Non Ivoiriens3]]</f>
        <v>0</v>
      </c>
      <c r="Y237" s="310"/>
      <c r="Z237" s="79"/>
      <c r="AA237" s="79"/>
      <c r="AB237" s="314">
        <f>+Emplois[[#This Row],[Nbre Ivoiriens4]]+Emplois[[#This Row],[Nbr Non Ivoiriens4]]</f>
        <v>0</v>
      </c>
      <c r="AC237" s="79"/>
      <c r="AD237" s="311"/>
      <c r="AE237" s="79"/>
      <c r="AF237" s="314">
        <f>+Emplois[[#This Row],[Nbre Ivoiriens5]]+Emplois[[#This Row],[Nbr Non Ivoiriens5]]</f>
        <v>0</v>
      </c>
      <c r="AG237" s="310"/>
      <c r="AH237" s="79"/>
    </row>
    <row r="238" spans="4:34" ht="15" customHeight="1" x14ac:dyDescent="0.35">
      <c r="D238" s="313" t="str">
        <f>IF(Emplois[[#This Row],[Poste/Titre]]="","",ROW(A178))</f>
        <v/>
      </c>
      <c r="E238" s="27"/>
      <c r="F238" s="27"/>
      <c r="G238" s="27"/>
      <c r="H238" s="27"/>
      <c r="I238" s="27"/>
      <c r="J238" s="88"/>
      <c r="K238" s="27"/>
      <c r="L238" s="65"/>
      <c r="M238" s="27"/>
      <c r="N238" s="309"/>
      <c r="O238" s="79"/>
      <c r="P238" s="314">
        <f>+Emplois[[#This Row],[Nbre Ivoiriens]]+Emplois[[#This Row],[Nbr Non Ivoiriens]]</f>
        <v>0</v>
      </c>
      <c r="Q238" s="79"/>
      <c r="R238" s="539"/>
      <c r="S238" s="79"/>
      <c r="T238" s="314">
        <f>+Emplois[[#This Row],[Nbre Ivoiriens2]]+Emplois[[#This Row],[Nbr Non Ivoiriens2]]</f>
        <v>0</v>
      </c>
      <c r="U238" s="79"/>
      <c r="V238" s="311"/>
      <c r="W238" s="79"/>
      <c r="X238" s="314">
        <f>+Emplois[[#This Row],[Nbre Ivoiriens3]]+Emplois[[#This Row],[Nbr Non Ivoiriens3]]</f>
        <v>0</v>
      </c>
      <c r="Y238" s="310"/>
      <c r="Z238" s="79"/>
      <c r="AA238" s="79"/>
      <c r="AB238" s="314">
        <f>+Emplois[[#This Row],[Nbre Ivoiriens4]]+Emplois[[#This Row],[Nbr Non Ivoiriens4]]</f>
        <v>0</v>
      </c>
      <c r="AC238" s="79"/>
      <c r="AD238" s="311"/>
      <c r="AE238" s="79"/>
      <c r="AF238" s="314">
        <f>+Emplois[[#This Row],[Nbre Ivoiriens5]]+Emplois[[#This Row],[Nbr Non Ivoiriens5]]</f>
        <v>0</v>
      </c>
      <c r="AG238" s="310"/>
      <c r="AH238" s="79"/>
    </row>
    <row r="239" spans="4:34" ht="15" customHeight="1" x14ac:dyDescent="0.35">
      <c r="D239" s="313" t="str">
        <f>IF(Emplois[[#This Row],[Poste/Titre]]="","",ROW(A179))</f>
        <v/>
      </c>
      <c r="E239" s="27"/>
      <c r="F239" s="27"/>
      <c r="G239" s="27"/>
      <c r="H239" s="27"/>
      <c r="I239" s="27"/>
      <c r="J239" s="88"/>
      <c r="K239" s="27"/>
      <c r="L239" s="65"/>
      <c r="M239" s="27"/>
      <c r="N239" s="309"/>
      <c r="O239" s="79"/>
      <c r="P239" s="314">
        <f>+Emplois[[#This Row],[Nbre Ivoiriens]]+Emplois[[#This Row],[Nbr Non Ivoiriens]]</f>
        <v>0</v>
      </c>
      <c r="Q239" s="79"/>
      <c r="R239" s="539"/>
      <c r="S239" s="79"/>
      <c r="T239" s="314">
        <f>+Emplois[[#This Row],[Nbre Ivoiriens2]]+Emplois[[#This Row],[Nbr Non Ivoiriens2]]</f>
        <v>0</v>
      </c>
      <c r="U239" s="79"/>
      <c r="V239" s="311"/>
      <c r="W239" s="79"/>
      <c r="X239" s="314">
        <f>+Emplois[[#This Row],[Nbre Ivoiriens3]]+Emplois[[#This Row],[Nbr Non Ivoiriens3]]</f>
        <v>0</v>
      </c>
      <c r="Y239" s="310"/>
      <c r="Z239" s="79"/>
      <c r="AA239" s="79"/>
      <c r="AB239" s="314">
        <f>+Emplois[[#This Row],[Nbre Ivoiriens4]]+Emplois[[#This Row],[Nbr Non Ivoiriens4]]</f>
        <v>0</v>
      </c>
      <c r="AC239" s="79"/>
      <c r="AD239" s="311"/>
      <c r="AE239" s="79"/>
      <c r="AF239" s="314">
        <f>+Emplois[[#This Row],[Nbre Ivoiriens5]]+Emplois[[#This Row],[Nbr Non Ivoiriens5]]</f>
        <v>0</v>
      </c>
      <c r="AG239" s="310"/>
      <c r="AH239" s="79"/>
    </row>
    <row r="240" spans="4:34" ht="15" customHeight="1" x14ac:dyDescent="0.35">
      <c r="D240" s="313" t="str">
        <f>IF(Emplois[[#This Row],[Poste/Titre]]="","",ROW(A180))</f>
        <v/>
      </c>
      <c r="E240" s="27"/>
      <c r="F240" s="27"/>
      <c r="G240" s="27"/>
      <c r="H240" s="27"/>
      <c r="I240" s="27"/>
      <c r="J240" s="88"/>
      <c r="K240" s="27"/>
      <c r="L240" s="65"/>
      <c r="M240" s="27"/>
      <c r="N240" s="309"/>
      <c r="O240" s="79"/>
      <c r="P240" s="314">
        <f>+Emplois[[#This Row],[Nbre Ivoiriens]]+Emplois[[#This Row],[Nbr Non Ivoiriens]]</f>
        <v>0</v>
      </c>
      <c r="Q240" s="79"/>
      <c r="R240" s="539"/>
      <c r="S240" s="79"/>
      <c r="T240" s="314">
        <f>+Emplois[[#This Row],[Nbre Ivoiriens2]]+Emplois[[#This Row],[Nbr Non Ivoiriens2]]</f>
        <v>0</v>
      </c>
      <c r="U240" s="79"/>
      <c r="V240" s="311"/>
      <c r="W240" s="79"/>
      <c r="X240" s="314">
        <f>+Emplois[[#This Row],[Nbre Ivoiriens3]]+Emplois[[#This Row],[Nbr Non Ivoiriens3]]</f>
        <v>0</v>
      </c>
      <c r="Y240" s="310"/>
      <c r="Z240" s="79"/>
      <c r="AA240" s="79"/>
      <c r="AB240" s="314">
        <f>+Emplois[[#This Row],[Nbre Ivoiriens4]]+Emplois[[#This Row],[Nbr Non Ivoiriens4]]</f>
        <v>0</v>
      </c>
      <c r="AC240" s="79"/>
      <c r="AD240" s="311"/>
      <c r="AE240" s="79"/>
      <c r="AF240" s="314">
        <f>+Emplois[[#This Row],[Nbre Ivoiriens5]]+Emplois[[#This Row],[Nbr Non Ivoiriens5]]</f>
        <v>0</v>
      </c>
      <c r="AG240" s="310"/>
      <c r="AH240" s="79"/>
    </row>
    <row r="241" spans="4:34" ht="15" customHeight="1" x14ac:dyDescent="0.35">
      <c r="D241" s="313" t="str">
        <f>IF(Emplois[[#This Row],[Poste/Titre]]="","",ROW(A181))</f>
        <v/>
      </c>
      <c r="E241" s="27"/>
      <c r="F241" s="27"/>
      <c r="G241" s="27"/>
      <c r="H241" s="27"/>
      <c r="I241" s="27"/>
      <c r="J241" s="88"/>
      <c r="K241" s="27"/>
      <c r="L241" s="65"/>
      <c r="M241" s="27"/>
      <c r="N241" s="309"/>
      <c r="O241" s="79"/>
      <c r="P241" s="314">
        <f>+Emplois[[#This Row],[Nbre Ivoiriens]]+Emplois[[#This Row],[Nbr Non Ivoiriens]]</f>
        <v>0</v>
      </c>
      <c r="Q241" s="79"/>
      <c r="R241" s="539"/>
      <c r="S241" s="79"/>
      <c r="T241" s="314">
        <f>+Emplois[[#This Row],[Nbre Ivoiriens2]]+Emplois[[#This Row],[Nbr Non Ivoiriens2]]</f>
        <v>0</v>
      </c>
      <c r="U241" s="79"/>
      <c r="V241" s="311"/>
      <c r="W241" s="79"/>
      <c r="X241" s="314">
        <f>+Emplois[[#This Row],[Nbre Ivoiriens3]]+Emplois[[#This Row],[Nbr Non Ivoiriens3]]</f>
        <v>0</v>
      </c>
      <c r="Y241" s="310"/>
      <c r="Z241" s="79"/>
      <c r="AA241" s="79"/>
      <c r="AB241" s="314">
        <f>+Emplois[[#This Row],[Nbre Ivoiriens4]]+Emplois[[#This Row],[Nbr Non Ivoiriens4]]</f>
        <v>0</v>
      </c>
      <c r="AC241" s="79"/>
      <c r="AD241" s="311"/>
      <c r="AE241" s="79"/>
      <c r="AF241" s="314">
        <f>+Emplois[[#This Row],[Nbre Ivoiriens5]]+Emplois[[#This Row],[Nbr Non Ivoiriens5]]</f>
        <v>0</v>
      </c>
      <c r="AG241" s="310"/>
      <c r="AH241" s="79"/>
    </row>
    <row r="242" spans="4:34" ht="15" customHeight="1" x14ac:dyDescent="0.35">
      <c r="D242" s="313" t="str">
        <f>IF(Emplois[[#This Row],[Poste/Titre]]="","",ROW(A182))</f>
        <v/>
      </c>
      <c r="E242" s="27"/>
      <c r="F242" s="27"/>
      <c r="G242" s="27"/>
      <c r="H242" s="27"/>
      <c r="I242" s="27"/>
      <c r="J242" s="88"/>
      <c r="K242" s="27"/>
      <c r="L242" s="65"/>
      <c r="M242" s="27"/>
      <c r="N242" s="309"/>
      <c r="O242" s="79"/>
      <c r="P242" s="314">
        <f>+Emplois[[#This Row],[Nbre Ivoiriens]]+Emplois[[#This Row],[Nbr Non Ivoiriens]]</f>
        <v>0</v>
      </c>
      <c r="Q242" s="79"/>
      <c r="R242" s="539"/>
      <c r="S242" s="79"/>
      <c r="T242" s="314">
        <f>+Emplois[[#This Row],[Nbre Ivoiriens2]]+Emplois[[#This Row],[Nbr Non Ivoiriens2]]</f>
        <v>0</v>
      </c>
      <c r="U242" s="79"/>
      <c r="V242" s="311"/>
      <c r="W242" s="79"/>
      <c r="X242" s="314">
        <f>+Emplois[[#This Row],[Nbre Ivoiriens3]]+Emplois[[#This Row],[Nbr Non Ivoiriens3]]</f>
        <v>0</v>
      </c>
      <c r="Y242" s="310"/>
      <c r="Z242" s="79"/>
      <c r="AA242" s="79"/>
      <c r="AB242" s="314">
        <f>+Emplois[[#This Row],[Nbre Ivoiriens4]]+Emplois[[#This Row],[Nbr Non Ivoiriens4]]</f>
        <v>0</v>
      </c>
      <c r="AC242" s="79"/>
      <c r="AD242" s="311"/>
      <c r="AE242" s="79"/>
      <c r="AF242" s="314">
        <f>+Emplois[[#This Row],[Nbre Ivoiriens5]]+Emplois[[#This Row],[Nbr Non Ivoiriens5]]</f>
        <v>0</v>
      </c>
      <c r="AG242" s="310"/>
      <c r="AH242" s="79"/>
    </row>
    <row r="243" spans="4:34" ht="15" customHeight="1" x14ac:dyDescent="0.35">
      <c r="D243" s="313" t="str">
        <f>IF(Emplois[[#This Row],[Poste/Titre]]="","",ROW(A183))</f>
        <v/>
      </c>
      <c r="E243" s="27"/>
      <c r="F243" s="27"/>
      <c r="G243" s="27"/>
      <c r="H243" s="27"/>
      <c r="I243" s="27"/>
      <c r="J243" s="88"/>
      <c r="K243" s="27"/>
      <c r="L243" s="65"/>
      <c r="M243" s="27"/>
      <c r="N243" s="309"/>
      <c r="O243" s="79"/>
      <c r="P243" s="314">
        <f>+Emplois[[#This Row],[Nbre Ivoiriens]]+Emplois[[#This Row],[Nbr Non Ivoiriens]]</f>
        <v>0</v>
      </c>
      <c r="Q243" s="79"/>
      <c r="R243" s="539"/>
      <c r="S243" s="79"/>
      <c r="T243" s="314">
        <f>+Emplois[[#This Row],[Nbre Ivoiriens2]]+Emplois[[#This Row],[Nbr Non Ivoiriens2]]</f>
        <v>0</v>
      </c>
      <c r="U243" s="79"/>
      <c r="V243" s="311"/>
      <c r="W243" s="79"/>
      <c r="X243" s="314">
        <f>+Emplois[[#This Row],[Nbre Ivoiriens3]]+Emplois[[#This Row],[Nbr Non Ivoiriens3]]</f>
        <v>0</v>
      </c>
      <c r="Y243" s="310"/>
      <c r="Z243" s="79"/>
      <c r="AA243" s="79"/>
      <c r="AB243" s="314">
        <f>+Emplois[[#This Row],[Nbre Ivoiriens4]]+Emplois[[#This Row],[Nbr Non Ivoiriens4]]</f>
        <v>0</v>
      </c>
      <c r="AC243" s="79"/>
      <c r="AD243" s="311"/>
      <c r="AE243" s="79"/>
      <c r="AF243" s="314">
        <f>+Emplois[[#This Row],[Nbre Ivoiriens5]]+Emplois[[#This Row],[Nbr Non Ivoiriens5]]</f>
        <v>0</v>
      </c>
      <c r="AG243" s="310"/>
      <c r="AH243" s="79"/>
    </row>
    <row r="244" spans="4:34" ht="15" customHeight="1" x14ac:dyDescent="0.35">
      <c r="D244" s="313" t="str">
        <f>IF(Emplois[[#This Row],[Poste/Titre]]="","",ROW(A184))</f>
        <v/>
      </c>
      <c r="E244" s="27"/>
      <c r="F244" s="27"/>
      <c r="G244" s="27"/>
      <c r="H244" s="27"/>
      <c r="I244" s="27"/>
      <c r="J244" s="88"/>
      <c r="K244" s="27"/>
      <c r="L244" s="65"/>
      <c r="M244" s="27"/>
      <c r="N244" s="309"/>
      <c r="O244" s="79"/>
      <c r="P244" s="314">
        <f>+Emplois[[#This Row],[Nbre Ivoiriens]]+Emplois[[#This Row],[Nbr Non Ivoiriens]]</f>
        <v>0</v>
      </c>
      <c r="Q244" s="79"/>
      <c r="R244" s="539"/>
      <c r="S244" s="79"/>
      <c r="T244" s="314">
        <f>+Emplois[[#This Row],[Nbre Ivoiriens2]]+Emplois[[#This Row],[Nbr Non Ivoiriens2]]</f>
        <v>0</v>
      </c>
      <c r="U244" s="79"/>
      <c r="V244" s="311"/>
      <c r="W244" s="79"/>
      <c r="X244" s="314">
        <f>+Emplois[[#This Row],[Nbre Ivoiriens3]]+Emplois[[#This Row],[Nbr Non Ivoiriens3]]</f>
        <v>0</v>
      </c>
      <c r="Y244" s="310"/>
      <c r="Z244" s="79"/>
      <c r="AA244" s="79"/>
      <c r="AB244" s="314">
        <f>+Emplois[[#This Row],[Nbre Ivoiriens4]]+Emplois[[#This Row],[Nbr Non Ivoiriens4]]</f>
        <v>0</v>
      </c>
      <c r="AC244" s="79"/>
      <c r="AD244" s="311"/>
      <c r="AE244" s="79"/>
      <c r="AF244" s="314">
        <f>+Emplois[[#This Row],[Nbre Ivoiriens5]]+Emplois[[#This Row],[Nbr Non Ivoiriens5]]</f>
        <v>0</v>
      </c>
      <c r="AG244" s="310"/>
      <c r="AH244" s="79"/>
    </row>
    <row r="245" spans="4:34" ht="15" customHeight="1" x14ac:dyDescent="0.35">
      <c r="N245"/>
      <c r="Q245"/>
      <c r="V245"/>
      <c r="Y245"/>
      <c r="AD245"/>
      <c r="AG245"/>
    </row>
    <row r="246" spans="4:34" ht="15" customHeight="1" x14ac:dyDescent="0.35">
      <c r="N246"/>
      <c r="Q246"/>
      <c r="V246"/>
      <c r="Y246"/>
      <c r="AD246"/>
      <c r="AG246"/>
    </row>
    <row r="247" spans="4:34" ht="15" customHeight="1" x14ac:dyDescent="0.35">
      <c r="N247"/>
      <c r="Q247"/>
      <c r="V247"/>
      <c r="Y247"/>
      <c r="AD247"/>
      <c r="AG247"/>
    </row>
    <row r="248" spans="4:34" ht="15" customHeight="1" x14ac:dyDescent="0.35">
      <c r="N248"/>
      <c r="Q248"/>
      <c r="V248"/>
      <c r="Y248"/>
      <c r="AD248"/>
      <c r="AG248"/>
    </row>
    <row r="249" spans="4:34" ht="15" customHeight="1" x14ac:dyDescent="0.35">
      <c r="N249"/>
      <c r="Q249"/>
      <c r="V249"/>
      <c r="Y249"/>
      <c r="AD249"/>
      <c r="AG249"/>
    </row>
    <row r="250" spans="4:34" ht="15" customHeight="1" x14ac:dyDescent="0.35">
      <c r="N250"/>
      <c r="Q250"/>
      <c r="V250"/>
      <c r="Y250"/>
      <c r="AD250"/>
      <c r="AG250"/>
    </row>
    <row r="251" spans="4:34" ht="15" customHeight="1" x14ac:dyDescent="0.35">
      <c r="N251"/>
      <c r="Q251"/>
      <c r="V251"/>
      <c r="Y251"/>
      <c r="AD251"/>
      <c r="AG251"/>
    </row>
    <row r="252" spans="4:34" ht="15" customHeight="1" x14ac:dyDescent="0.35">
      <c r="N252"/>
      <c r="Q252"/>
      <c r="V252"/>
      <c r="Y252"/>
      <c r="AD252"/>
      <c r="AG252"/>
    </row>
    <row r="253" spans="4:34" ht="15" customHeight="1" x14ac:dyDescent="0.35">
      <c r="N253"/>
      <c r="Q253"/>
      <c r="V253"/>
      <c r="Y253"/>
      <c r="AD253"/>
      <c r="AG253"/>
    </row>
    <row r="254" spans="4:34" ht="15" customHeight="1" x14ac:dyDescent="0.35">
      <c r="N254"/>
      <c r="Q254"/>
      <c r="V254"/>
      <c r="Y254"/>
      <c r="AD254"/>
      <c r="AG254"/>
    </row>
    <row r="255" spans="4:34" ht="15" customHeight="1" x14ac:dyDescent="0.35">
      <c r="N255"/>
      <c r="Q255"/>
      <c r="V255"/>
      <c r="Y255"/>
      <c r="AD255"/>
      <c r="AG255"/>
    </row>
    <row r="256" spans="4:34" ht="15" customHeight="1" x14ac:dyDescent="0.35">
      <c r="N256"/>
      <c r="Q256"/>
      <c r="V256"/>
      <c r="Y256"/>
      <c r="AD256"/>
      <c r="AG256"/>
    </row>
    <row r="257" spans="14:33" ht="15" customHeight="1" x14ac:dyDescent="0.35">
      <c r="N257"/>
      <c r="Q257"/>
      <c r="V257"/>
      <c r="Y257"/>
      <c r="AD257"/>
      <c r="AG257"/>
    </row>
    <row r="258" spans="14:33" ht="15" customHeight="1" x14ac:dyDescent="0.35">
      <c r="N258"/>
      <c r="Q258"/>
      <c r="V258"/>
      <c r="Y258"/>
      <c r="AD258"/>
      <c r="AG258"/>
    </row>
    <row r="259" spans="14:33" ht="15" customHeight="1" x14ac:dyDescent="0.35">
      <c r="N259"/>
      <c r="Q259"/>
      <c r="V259"/>
      <c r="Y259"/>
      <c r="AD259"/>
      <c r="AG259"/>
    </row>
    <row r="260" spans="14:33" ht="15" customHeight="1" x14ac:dyDescent="0.35">
      <c r="N260"/>
      <c r="Q260"/>
      <c r="V260"/>
      <c r="Y260"/>
      <c r="AD260"/>
      <c r="AG260"/>
    </row>
    <row r="261" spans="14:33" ht="15" customHeight="1" x14ac:dyDescent="0.35">
      <c r="N261"/>
      <c r="Q261"/>
      <c r="V261"/>
      <c r="Y261"/>
      <c r="AD261"/>
      <c r="AG261"/>
    </row>
    <row r="262" spans="14:33" ht="15" customHeight="1" x14ac:dyDescent="0.35">
      <c r="N262"/>
      <c r="Q262"/>
      <c r="V262"/>
      <c r="Y262"/>
      <c r="AD262"/>
      <c r="AG262"/>
    </row>
    <row r="263" spans="14:33" ht="15" customHeight="1" x14ac:dyDescent="0.35">
      <c r="N263"/>
      <c r="Q263"/>
      <c r="V263"/>
      <c r="Y263"/>
      <c r="AD263"/>
      <c r="AG263"/>
    </row>
    <row r="264" spans="14:33" ht="15" customHeight="1" x14ac:dyDescent="0.35">
      <c r="N264"/>
      <c r="Q264"/>
      <c r="V264"/>
      <c r="Y264"/>
      <c r="AD264"/>
      <c r="AG264"/>
    </row>
    <row r="265" spans="14:33" ht="15" customHeight="1" x14ac:dyDescent="0.35">
      <c r="N265"/>
      <c r="Q265"/>
      <c r="V265"/>
      <c r="Y265"/>
      <c r="AD265"/>
      <c r="AG265"/>
    </row>
    <row r="266" spans="14:33" ht="15" customHeight="1" x14ac:dyDescent="0.35">
      <c r="N266"/>
      <c r="Q266"/>
      <c r="V266"/>
      <c r="Y266"/>
      <c r="AD266"/>
      <c r="AG266"/>
    </row>
    <row r="267" spans="14:33" ht="15" customHeight="1" x14ac:dyDescent="0.35">
      <c r="N267"/>
      <c r="Q267"/>
      <c r="V267"/>
      <c r="Y267"/>
      <c r="AD267"/>
      <c r="AG267"/>
    </row>
    <row r="268" spans="14:33" ht="15" customHeight="1" x14ac:dyDescent="0.35">
      <c r="N268"/>
      <c r="Q268"/>
      <c r="V268"/>
      <c r="Y268"/>
      <c r="AD268"/>
      <c r="AG268"/>
    </row>
    <row r="269" spans="14:33" ht="15" customHeight="1" x14ac:dyDescent="0.35">
      <c r="N269"/>
      <c r="Q269"/>
      <c r="V269"/>
      <c r="Y269"/>
      <c r="AD269"/>
      <c r="AG269"/>
    </row>
    <row r="270" spans="14:33" ht="15" customHeight="1" x14ac:dyDescent="0.35">
      <c r="N270"/>
      <c r="Q270"/>
      <c r="V270"/>
      <c r="Y270"/>
      <c r="AD270"/>
      <c r="AG270"/>
    </row>
    <row r="271" spans="14:33" ht="15" customHeight="1" x14ac:dyDescent="0.35">
      <c r="N271"/>
      <c r="Q271"/>
      <c r="V271"/>
      <c r="Y271"/>
      <c r="AD271"/>
      <c r="AG271"/>
    </row>
    <row r="272" spans="14:33" ht="15" customHeight="1" x14ac:dyDescent="0.35">
      <c r="N272"/>
      <c r="Q272"/>
      <c r="V272"/>
      <c r="Y272"/>
      <c r="AD272"/>
      <c r="AG272"/>
    </row>
    <row r="273" spans="14:33" ht="15" customHeight="1" x14ac:dyDescent="0.35">
      <c r="N273"/>
      <c r="Q273"/>
      <c r="V273"/>
      <c r="Y273"/>
      <c r="AD273"/>
      <c r="AG273"/>
    </row>
    <row r="274" spans="14:33" ht="15" customHeight="1" x14ac:dyDescent="0.35">
      <c r="N274"/>
      <c r="Q274"/>
      <c r="V274"/>
      <c r="Y274"/>
      <c r="AD274"/>
      <c r="AG274"/>
    </row>
    <row r="275" spans="14:33" ht="15" customHeight="1" x14ac:dyDescent="0.35">
      <c r="N275"/>
      <c r="Q275"/>
      <c r="V275"/>
      <c r="Y275"/>
      <c r="AD275"/>
      <c r="AG275"/>
    </row>
    <row r="276" spans="14:33" ht="15" customHeight="1" x14ac:dyDescent="0.35">
      <c r="N276"/>
      <c r="Q276"/>
      <c r="V276"/>
      <c r="Y276"/>
      <c r="AD276"/>
      <c r="AG276"/>
    </row>
    <row r="277" spans="14:33" ht="15" customHeight="1" x14ac:dyDescent="0.35">
      <c r="N277"/>
      <c r="Q277"/>
      <c r="V277"/>
      <c r="Y277"/>
      <c r="AD277"/>
      <c r="AG277"/>
    </row>
    <row r="278" spans="14:33" ht="15" customHeight="1" x14ac:dyDescent="0.35">
      <c r="N278"/>
      <c r="Q278"/>
      <c r="V278"/>
      <c r="Y278"/>
      <c r="AD278"/>
      <c r="AG278"/>
    </row>
    <row r="279" spans="14:33" ht="15" customHeight="1" x14ac:dyDescent="0.35">
      <c r="N279"/>
      <c r="Q279"/>
      <c r="V279"/>
      <c r="Y279"/>
      <c r="AD279"/>
      <c r="AG279"/>
    </row>
    <row r="280" spans="14:33" ht="15" customHeight="1" x14ac:dyDescent="0.35">
      <c r="N280"/>
      <c r="Q280"/>
      <c r="V280"/>
      <c r="Y280"/>
      <c r="AD280"/>
      <c r="AG280"/>
    </row>
    <row r="281" spans="14:33" ht="15" customHeight="1" x14ac:dyDescent="0.35">
      <c r="N281"/>
      <c r="Q281"/>
      <c r="V281"/>
      <c r="Y281"/>
      <c r="AD281"/>
      <c r="AG281"/>
    </row>
    <row r="282" spans="14:33" ht="15" customHeight="1" x14ac:dyDescent="0.35">
      <c r="N282"/>
      <c r="Q282"/>
      <c r="V282"/>
      <c r="Y282"/>
      <c r="AD282"/>
      <c r="AG282"/>
    </row>
    <row r="283" spans="14:33" ht="15" customHeight="1" x14ac:dyDescent="0.35">
      <c r="N283"/>
      <c r="Q283"/>
      <c r="V283"/>
      <c r="Y283"/>
      <c r="AD283"/>
      <c r="AG283"/>
    </row>
    <row r="284" spans="14:33" ht="15" customHeight="1" x14ac:dyDescent="0.35">
      <c r="N284"/>
      <c r="Q284"/>
      <c r="V284"/>
      <c r="Y284"/>
      <c r="AD284"/>
      <c r="AG284"/>
    </row>
    <row r="285" spans="14:33" ht="15" customHeight="1" x14ac:dyDescent="0.35">
      <c r="N285"/>
      <c r="Q285"/>
      <c r="V285"/>
      <c r="Y285"/>
      <c r="AD285"/>
      <c r="AG285"/>
    </row>
    <row r="286" spans="14:33" ht="15" customHeight="1" x14ac:dyDescent="0.35">
      <c r="N286"/>
      <c r="Q286"/>
      <c r="V286"/>
      <c r="Y286"/>
      <c r="AD286"/>
      <c r="AG286"/>
    </row>
    <row r="287" spans="14:33" ht="15" customHeight="1" x14ac:dyDescent="0.35">
      <c r="N287"/>
      <c r="Q287"/>
      <c r="V287"/>
      <c r="Y287"/>
      <c r="AD287"/>
      <c r="AG287"/>
    </row>
    <row r="288" spans="14:33" ht="15" customHeight="1" x14ac:dyDescent="0.35">
      <c r="N288"/>
      <c r="Q288"/>
      <c r="V288"/>
      <c r="Y288"/>
      <c r="AD288"/>
      <c r="AG288"/>
    </row>
    <row r="289" spans="14:33" ht="15" customHeight="1" x14ac:dyDescent="0.35">
      <c r="N289"/>
      <c r="Q289"/>
      <c r="V289"/>
      <c r="Y289"/>
      <c r="AD289"/>
      <c r="AG289"/>
    </row>
    <row r="290" spans="14:33" ht="15" customHeight="1" x14ac:dyDescent="0.35">
      <c r="N290"/>
      <c r="Q290"/>
      <c r="V290"/>
      <c r="Y290"/>
      <c r="AD290"/>
      <c r="AG290"/>
    </row>
    <row r="291" spans="14:33" ht="15" customHeight="1" x14ac:dyDescent="0.35">
      <c r="N291"/>
      <c r="Q291"/>
      <c r="V291"/>
      <c r="Y291"/>
      <c r="AD291"/>
      <c r="AG291"/>
    </row>
    <row r="292" spans="14:33" ht="15" customHeight="1" x14ac:dyDescent="0.35">
      <c r="N292"/>
      <c r="Q292"/>
      <c r="V292"/>
      <c r="Y292"/>
      <c r="AD292"/>
      <c r="AG292"/>
    </row>
    <row r="293" spans="14:33" ht="15" customHeight="1" x14ac:dyDescent="0.35">
      <c r="N293"/>
      <c r="Q293"/>
      <c r="V293"/>
      <c r="Y293"/>
      <c r="AD293"/>
      <c r="AG293"/>
    </row>
    <row r="294" spans="14:33" ht="15" customHeight="1" x14ac:dyDescent="0.35">
      <c r="N294"/>
      <c r="Q294"/>
      <c r="V294"/>
      <c r="Y294"/>
      <c r="AD294"/>
      <c r="AG294"/>
    </row>
    <row r="295" spans="14:33" ht="15" customHeight="1" x14ac:dyDescent="0.35">
      <c r="N295"/>
      <c r="Q295"/>
      <c r="V295"/>
      <c r="Y295"/>
      <c r="AD295"/>
      <c r="AG295"/>
    </row>
    <row r="296" spans="14:33" ht="15" customHeight="1" x14ac:dyDescent="0.35">
      <c r="N296"/>
      <c r="Q296"/>
      <c r="V296"/>
      <c r="Y296"/>
      <c r="AD296"/>
      <c r="AG296"/>
    </row>
    <row r="297" spans="14:33" ht="15" customHeight="1" x14ac:dyDescent="0.35">
      <c r="N297"/>
      <c r="Q297"/>
      <c r="V297"/>
      <c r="Y297"/>
      <c r="AD297"/>
      <c r="AG297"/>
    </row>
    <row r="298" spans="14:33" ht="15" customHeight="1" x14ac:dyDescent="0.35">
      <c r="N298"/>
      <c r="Q298"/>
      <c r="V298"/>
      <c r="Y298"/>
      <c r="AD298"/>
      <c r="AG298"/>
    </row>
    <row r="299" spans="14:33" ht="15" customHeight="1" x14ac:dyDescent="0.35">
      <c r="N299"/>
      <c r="Q299"/>
      <c r="V299"/>
      <c r="Y299"/>
      <c r="AD299"/>
      <c r="AG299"/>
    </row>
    <row r="300" spans="14:33" ht="15" customHeight="1" x14ac:dyDescent="0.35">
      <c r="N300"/>
      <c r="Q300"/>
      <c r="V300"/>
      <c r="Y300"/>
      <c r="AD300"/>
      <c r="AG300"/>
    </row>
    <row r="301" spans="14:33" ht="15" customHeight="1" x14ac:dyDescent="0.35">
      <c r="N301"/>
      <c r="Q301"/>
      <c r="V301"/>
      <c r="Y301"/>
      <c r="AD301"/>
      <c r="AG301"/>
    </row>
    <row r="302" spans="14:33" ht="15" customHeight="1" x14ac:dyDescent="0.35">
      <c r="N302"/>
      <c r="Q302"/>
      <c r="V302"/>
      <c r="Y302"/>
      <c r="AD302"/>
      <c r="AG302"/>
    </row>
    <row r="303" spans="14:33" ht="15" customHeight="1" x14ac:dyDescent="0.35">
      <c r="N303"/>
      <c r="Q303"/>
      <c r="V303"/>
      <c r="Y303"/>
      <c r="AD303"/>
      <c r="AG303"/>
    </row>
    <row r="304" spans="14:33" ht="15" customHeight="1" x14ac:dyDescent="0.35">
      <c r="N304"/>
      <c r="Q304"/>
      <c r="V304"/>
      <c r="Y304"/>
      <c r="AD304"/>
      <c r="AG304"/>
    </row>
    <row r="305" spans="14:33" ht="15" customHeight="1" x14ac:dyDescent="0.35">
      <c r="N305"/>
      <c r="Q305"/>
      <c r="V305"/>
      <c r="Y305"/>
      <c r="AD305"/>
      <c r="AG305"/>
    </row>
    <row r="306" spans="14:33" ht="15" customHeight="1" x14ac:dyDescent="0.35">
      <c r="N306"/>
      <c r="Q306"/>
      <c r="V306"/>
      <c r="Y306"/>
      <c r="AD306"/>
      <c r="AG306"/>
    </row>
    <row r="307" spans="14:33" ht="15" customHeight="1" x14ac:dyDescent="0.35">
      <c r="N307"/>
      <c r="Q307"/>
      <c r="V307"/>
      <c r="Y307"/>
      <c r="AD307"/>
      <c r="AG307"/>
    </row>
    <row r="308" spans="14:33" ht="15" customHeight="1" x14ac:dyDescent="0.35">
      <c r="N308"/>
      <c r="Q308"/>
      <c r="V308"/>
      <c r="Y308"/>
      <c r="AD308"/>
      <c r="AG308"/>
    </row>
    <row r="309" spans="14:33" ht="15" customHeight="1" x14ac:dyDescent="0.35">
      <c r="N309"/>
      <c r="Q309"/>
      <c r="V309"/>
      <c r="Y309"/>
      <c r="AD309"/>
      <c r="AG309"/>
    </row>
    <row r="310" spans="14:33" ht="15" customHeight="1" x14ac:dyDescent="0.35">
      <c r="N310"/>
      <c r="Q310"/>
      <c r="V310"/>
      <c r="Y310"/>
      <c r="AD310"/>
      <c r="AG310"/>
    </row>
    <row r="311" spans="14:33" ht="15" customHeight="1" x14ac:dyDescent="0.35">
      <c r="N311"/>
      <c r="Q311"/>
      <c r="V311"/>
      <c r="Y311"/>
      <c r="AD311"/>
      <c r="AG311"/>
    </row>
    <row r="312" spans="14:33" ht="15" customHeight="1" x14ac:dyDescent="0.35">
      <c r="N312"/>
      <c r="Q312"/>
      <c r="V312"/>
      <c r="Y312"/>
      <c r="AD312"/>
      <c r="AG312"/>
    </row>
    <row r="313" spans="14:33" ht="15" customHeight="1" x14ac:dyDescent="0.35">
      <c r="N313"/>
      <c r="Q313"/>
      <c r="V313"/>
      <c r="Y313"/>
      <c r="AD313"/>
      <c r="AG313"/>
    </row>
    <row r="314" spans="14:33" ht="15" customHeight="1" x14ac:dyDescent="0.35">
      <c r="N314"/>
      <c r="Q314"/>
      <c r="V314"/>
      <c r="Y314"/>
      <c r="AD314"/>
      <c r="AG314"/>
    </row>
    <row r="315" spans="14:33" ht="15" customHeight="1" x14ac:dyDescent="0.35">
      <c r="N315"/>
      <c r="Q315"/>
      <c r="V315"/>
      <c r="Y315"/>
      <c r="AD315"/>
      <c r="AG315"/>
    </row>
    <row r="316" spans="14:33" ht="15" customHeight="1" x14ac:dyDescent="0.35">
      <c r="N316"/>
      <c r="Q316"/>
      <c r="V316"/>
      <c r="Y316"/>
      <c r="AD316"/>
      <c r="AG316"/>
    </row>
    <row r="317" spans="14:33" ht="15" customHeight="1" x14ac:dyDescent="0.35">
      <c r="N317"/>
      <c r="Q317"/>
      <c r="V317"/>
      <c r="Y317"/>
      <c r="AD317"/>
      <c r="AG317"/>
    </row>
    <row r="318" spans="14:33" ht="15" customHeight="1" x14ac:dyDescent="0.35">
      <c r="N318"/>
      <c r="Q318"/>
      <c r="V318"/>
      <c r="Y318"/>
      <c r="AD318"/>
      <c r="AG318"/>
    </row>
    <row r="319" spans="14:33" ht="15" customHeight="1" x14ac:dyDescent="0.35">
      <c r="N319"/>
      <c r="Q319"/>
      <c r="V319"/>
      <c r="Y319"/>
      <c r="AD319"/>
      <c r="AG319"/>
    </row>
    <row r="320" spans="14:33" ht="15" customHeight="1" x14ac:dyDescent="0.35">
      <c r="N320"/>
      <c r="Q320"/>
      <c r="V320"/>
      <c r="Y320"/>
      <c r="AD320"/>
      <c r="AG320"/>
    </row>
    <row r="321" spans="14:33" ht="15" customHeight="1" x14ac:dyDescent="0.35">
      <c r="N321"/>
      <c r="Q321"/>
      <c r="V321"/>
      <c r="Y321"/>
      <c r="AD321"/>
      <c r="AG321"/>
    </row>
    <row r="322" spans="14:33" ht="15" customHeight="1" x14ac:dyDescent="0.35">
      <c r="N322"/>
      <c r="Q322"/>
      <c r="V322"/>
      <c r="Y322"/>
      <c r="AD322"/>
      <c r="AG322"/>
    </row>
    <row r="323" spans="14:33" ht="15" customHeight="1" x14ac:dyDescent="0.35">
      <c r="N323"/>
      <c r="Q323"/>
      <c r="V323"/>
      <c r="Y323"/>
      <c r="AD323"/>
      <c r="AG323"/>
    </row>
    <row r="324" spans="14:33" ht="15" customHeight="1" x14ac:dyDescent="0.35">
      <c r="N324"/>
      <c r="Q324"/>
      <c r="V324"/>
      <c r="Y324"/>
      <c r="AD324"/>
      <c r="AG324"/>
    </row>
    <row r="325" spans="14:33" ht="15" customHeight="1" x14ac:dyDescent="0.35">
      <c r="N325"/>
      <c r="Q325"/>
      <c r="V325"/>
      <c r="Y325"/>
      <c r="AD325"/>
      <c r="AG325"/>
    </row>
    <row r="326" spans="14:33" ht="15" customHeight="1" x14ac:dyDescent="0.35">
      <c r="N326"/>
      <c r="Q326"/>
      <c r="V326"/>
      <c r="Y326"/>
      <c r="AD326"/>
      <c r="AG326"/>
    </row>
    <row r="327" spans="14:33" ht="15" customHeight="1" x14ac:dyDescent="0.35">
      <c r="N327"/>
      <c r="Q327"/>
      <c r="V327"/>
      <c r="Y327"/>
      <c r="AD327"/>
      <c r="AG327"/>
    </row>
    <row r="328" spans="14:33" ht="15" customHeight="1" x14ac:dyDescent="0.35">
      <c r="N328"/>
      <c r="Q328"/>
      <c r="V328"/>
      <c r="Y328"/>
      <c r="AD328"/>
      <c r="AG328"/>
    </row>
    <row r="329" spans="14:33" ht="15" customHeight="1" x14ac:dyDescent="0.35">
      <c r="N329"/>
      <c r="Q329"/>
      <c r="V329"/>
      <c r="Y329"/>
      <c r="AD329"/>
      <c r="AG329"/>
    </row>
    <row r="330" spans="14:33" ht="15" customHeight="1" x14ac:dyDescent="0.35">
      <c r="N330"/>
      <c r="Q330"/>
      <c r="V330"/>
      <c r="Y330"/>
      <c r="AD330"/>
      <c r="AG330"/>
    </row>
    <row r="331" spans="14:33" ht="15" customHeight="1" x14ac:dyDescent="0.35">
      <c r="N331"/>
      <c r="Q331"/>
      <c r="V331"/>
      <c r="Y331"/>
      <c r="AD331"/>
      <c r="AG331"/>
    </row>
    <row r="332" spans="14:33" ht="15" customHeight="1" x14ac:dyDescent="0.35">
      <c r="N332"/>
      <c r="Q332"/>
      <c r="V332"/>
      <c r="Y332"/>
      <c r="AD332"/>
      <c r="AG332"/>
    </row>
    <row r="333" spans="14:33" ht="15" customHeight="1" x14ac:dyDescent="0.35">
      <c r="N333"/>
      <c r="Q333"/>
      <c r="V333"/>
      <c r="Y333"/>
      <c r="AD333"/>
      <c r="AG333"/>
    </row>
    <row r="334" spans="14:33" ht="15" customHeight="1" x14ac:dyDescent="0.35">
      <c r="N334"/>
      <c r="Q334"/>
      <c r="V334"/>
      <c r="Y334"/>
      <c r="AD334"/>
      <c r="AG334"/>
    </row>
    <row r="335" spans="14:33" ht="15" customHeight="1" x14ac:dyDescent="0.35">
      <c r="N335"/>
      <c r="Q335"/>
      <c r="V335"/>
      <c r="Y335"/>
      <c r="AD335"/>
      <c r="AG335"/>
    </row>
    <row r="336" spans="14:33" ht="15" customHeight="1" x14ac:dyDescent="0.35">
      <c r="N336"/>
      <c r="Q336"/>
      <c r="V336"/>
      <c r="Y336"/>
      <c r="AD336"/>
      <c r="AG336"/>
    </row>
    <row r="337" spans="14:33" ht="15" customHeight="1" x14ac:dyDescent="0.35">
      <c r="N337"/>
      <c r="Q337"/>
      <c r="V337"/>
      <c r="Y337"/>
      <c r="AD337"/>
      <c r="AG337"/>
    </row>
    <row r="338" spans="14:33" ht="15" customHeight="1" x14ac:dyDescent="0.35">
      <c r="N338"/>
      <c r="Q338"/>
      <c r="V338"/>
      <c r="Y338"/>
      <c r="AD338"/>
      <c r="AG338"/>
    </row>
    <row r="339" spans="14:33" ht="15" customHeight="1" x14ac:dyDescent="0.35">
      <c r="N339"/>
      <c r="Q339"/>
      <c r="V339"/>
      <c r="Y339"/>
      <c r="AD339"/>
      <c r="AG339"/>
    </row>
    <row r="340" spans="14:33" ht="15" customHeight="1" x14ac:dyDescent="0.35">
      <c r="N340"/>
      <c r="Q340"/>
      <c r="V340"/>
      <c r="Y340"/>
      <c r="AD340"/>
      <c r="AG340"/>
    </row>
    <row r="341" spans="14:33" ht="15" customHeight="1" x14ac:dyDescent="0.35">
      <c r="N341"/>
      <c r="Q341"/>
      <c r="V341"/>
      <c r="Y341"/>
      <c r="AD341"/>
      <c r="AG341"/>
    </row>
    <row r="342" spans="14:33" ht="15" customHeight="1" x14ac:dyDescent="0.35">
      <c r="N342"/>
      <c r="Q342"/>
      <c r="V342"/>
      <c r="Y342"/>
      <c r="AD342"/>
      <c r="AG342"/>
    </row>
    <row r="343" spans="14:33" ht="15" customHeight="1" x14ac:dyDescent="0.35">
      <c r="N343"/>
      <c r="Q343"/>
      <c r="V343"/>
      <c r="Y343"/>
      <c r="AD343"/>
      <c r="AG343"/>
    </row>
    <row r="344" spans="14:33" ht="15" customHeight="1" x14ac:dyDescent="0.35">
      <c r="N344"/>
      <c r="Q344"/>
      <c r="V344"/>
      <c r="Y344"/>
      <c r="AD344"/>
      <c r="AG344"/>
    </row>
    <row r="345" spans="14:33" ht="15" customHeight="1" x14ac:dyDescent="0.35">
      <c r="N345"/>
      <c r="Q345"/>
      <c r="V345"/>
      <c r="Y345"/>
      <c r="AD345"/>
      <c r="AG345"/>
    </row>
    <row r="346" spans="14:33" ht="15" customHeight="1" x14ac:dyDescent="0.35">
      <c r="N346"/>
      <c r="Q346"/>
      <c r="V346"/>
      <c r="Y346"/>
      <c r="AD346"/>
      <c r="AG346"/>
    </row>
    <row r="347" spans="14:33" ht="15" customHeight="1" x14ac:dyDescent="0.35">
      <c r="N347"/>
      <c r="Q347"/>
      <c r="V347"/>
      <c r="Y347"/>
      <c r="AD347"/>
      <c r="AG347"/>
    </row>
    <row r="348" spans="14:33" ht="15" customHeight="1" x14ac:dyDescent="0.35">
      <c r="N348"/>
      <c r="Q348"/>
      <c r="V348"/>
      <c r="Y348"/>
      <c r="AD348"/>
      <c r="AG348"/>
    </row>
    <row r="349" spans="14:33" ht="15" customHeight="1" x14ac:dyDescent="0.35">
      <c r="N349"/>
      <c r="Q349"/>
      <c r="V349"/>
      <c r="Y349"/>
      <c r="AD349"/>
      <c r="AG349"/>
    </row>
    <row r="350" spans="14:33" ht="15" customHeight="1" x14ac:dyDescent="0.35">
      <c r="N350"/>
      <c r="Q350"/>
      <c r="V350"/>
      <c r="Y350"/>
      <c r="AD350"/>
      <c r="AG350"/>
    </row>
    <row r="351" spans="14:33" ht="15" customHeight="1" x14ac:dyDescent="0.35">
      <c r="N351"/>
      <c r="Q351"/>
      <c r="V351"/>
      <c r="Y351"/>
      <c r="AD351"/>
      <c r="AG351"/>
    </row>
    <row r="352" spans="14:33" ht="15" customHeight="1" x14ac:dyDescent="0.35">
      <c r="N352"/>
      <c r="Q352"/>
      <c r="V352"/>
      <c r="Y352"/>
      <c r="AD352"/>
      <c r="AG352"/>
    </row>
    <row r="353" spans="14:33" ht="15" customHeight="1" x14ac:dyDescent="0.35">
      <c r="N353"/>
      <c r="Q353"/>
      <c r="V353"/>
      <c r="Y353"/>
      <c r="AD353"/>
      <c r="AG353"/>
    </row>
    <row r="354" spans="14:33" ht="15" customHeight="1" x14ac:dyDescent="0.35">
      <c r="N354"/>
      <c r="Q354"/>
      <c r="V354"/>
      <c r="Y354"/>
      <c r="AD354"/>
      <c r="AG354"/>
    </row>
    <row r="355" spans="14:33" ht="15" customHeight="1" x14ac:dyDescent="0.35">
      <c r="N355"/>
      <c r="Q355"/>
      <c r="V355"/>
      <c r="Y355"/>
      <c r="AD355"/>
      <c r="AG355"/>
    </row>
    <row r="356" spans="14:33" ht="15" customHeight="1" x14ac:dyDescent="0.35">
      <c r="N356"/>
      <c r="Q356"/>
      <c r="V356"/>
      <c r="Y356"/>
      <c r="AD356"/>
      <c r="AG356"/>
    </row>
    <row r="357" spans="14:33" ht="15" customHeight="1" x14ac:dyDescent="0.35">
      <c r="N357"/>
      <c r="Q357"/>
      <c r="V357"/>
      <c r="Y357"/>
      <c r="AD357"/>
      <c r="AG357"/>
    </row>
    <row r="358" spans="14:33" ht="15" customHeight="1" x14ac:dyDescent="0.35">
      <c r="N358"/>
      <c r="Q358"/>
      <c r="V358"/>
      <c r="Y358"/>
      <c r="AD358"/>
      <c r="AG358"/>
    </row>
    <row r="359" spans="14:33" ht="15" customHeight="1" x14ac:dyDescent="0.35">
      <c r="N359"/>
      <c r="Q359"/>
      <c r="V359"/>
      <c r="Y359"/>
      <c r="AD359"/>
      <c r="AG359"/>
    </row>
    <row r="360" spans="14:33" ht="15" customHeight="1" x14ac:dyDescent="0.35">
      <c r="N360"/>
      <c r="Q360"/>
      <c r="V360"/>
      <c r="Y360"/>
      <c r="AD360"/>
      <c r="AG360"/>
    </row>
    <row r="361" spans="14:33" ht="15" customHeight="1" x14ac:dyDescent="0.35">
      <c r="N361"/>
      <c r="Q361"/>
      <c r="V361"/>
      <c r="Y361"/>
      <c r="AD361"/>
      <c r="AG361"/>
    </row>
    <row r="362" spans="14:33" ht="15" customHeight="1" x14ac:dyDescent="0.35">
      <c r="N362"/>
      <c r="Q362"/>
      <c r="V362"/>
      <c r="Y362"/>
      <c r="AD362"/>
      <c r="AG362"/>
    </row>
    <row r="363" spans="14:33" ht="15" customHeight="1" x14ac:dyDescent="0.35">
      <c r="N363"/>
      <c r="Q363"/>
      <c r="V363"/>
      <c r="Y363"/>
      <c r="AD363"/>
      <c r="AG363"/>
    </row>
    <row r="364" spans="14:33" ht="15" customHeight="1" x14ac:dyDescent="0.35">
      <c r="N364"/>
      <c r="Q364"/>
      <c r="V364"/>
      <c r="Y364"/>
      <c r="AD364"/>
      <c r="AG364"/>
    </row>
    <row r="365" spans="14:33" ht="15" customHeight="1" x14ac:dyDescent="0.35">
      <c r="N365"/>
      <c r="Q365"/>
      <c r="V365"/>
      <c r="Y365"/>
      <c r="AD365"/>
      <c r="AG365"/>
    </row>
    <row r="366" spans="14:33" ht="15" customHeight="1" x14ac:dyDescent="0.35">
      <c r="N366"/>
      <c r="Q366"/>
      <c r="V366"/>
      <c r="Y366"/>
      <c r="AD366"/>
      <c r="AG366"/>
    </row>
    <row r="367" spans="14:33" ht="15" customHeight="1" x14ac:dyDescent="0.35">
      <c r="N367"/>
      <c r="Q367"/>
      <c r="V367"/>
      <c r="Y367"/>
      <c r="AD367"/>
      <c r="AG367"/>
    </row>
    <row r="368" spans="14:33" ht="15" customHeight="1" x14ac:dyDescent="0.35">
      <c r="N368"/>
      <c r="Q368"/>
      <c r="V368"/>
      <c r="Y368"/>
      <c r="AD368"/>
      <c r="AG368"/>
    </row>
    <row r="369" spans="14:33" ht="15" customHeight="1" x14ac:dyDescent="0.35">
      <c r="N369"/>
      <c r="Q369"/>
      <c r="V369"/>
      <c r="Y369"/>
      <c r="AD369"/>
      <c r="AG369"/>
    </row>
    <row r="370" spans="14:33" ht="15" customHeight="1" x14ac:dyDescent="0.35">
      <c r="N370"/>
      <c r="Q370"/>
      <c r="V370"/>
      <c r="Y370"/>
      <c r="AD370"/>
      <c r="AG370"/>
    </row>
    <row r="371" spans="14:33" ht="15" customHeight="1" x14ac:dyDescent="0.35">
      <c r="N371"/>
      <c r="Q371"/>
      <c r="V371"/>
      <c r="Y371"/>
      <c r="AD371"/>
      <c r="AG371"/>
    </row>
    <row r="372" spans="14:33" ht="15" customHeight="1" x14ac:dyDescent="0.35">
      <c r="N372"/>
      <c r="Q372"/>
      <c r="V372"/>
      <c r="Y372"/>
      <c r="AD372"/>
      <c r="AG372"/>
    </row>
    <row r="373" spans="14:33" ht="15" customHeight="1" x14ac:dyDescent="0.35">
      <c r="N373"/>
      <c r="Q373"/>
      <c r="V373"/>
      <c r="Y373"/>
      <c r="AD373"/>
      <c r="AG373"/>
    </row>
    <row r="374" spans="14:33" ht="15" customHeight="1" x14ac:dyDescent="0.35">
      <c r="N374"/>
      <c r="Q374"/>
      <c r="V374"/>
      <c r="Y374"/>
      <c r="AD374"/>
      <c r="AG374"/>
    </row>
    <row r="375" spans="14:33" ht="15" customHeight="1" x14ac:dyDescent="0.35">
      <c r="N375"/>
      <c r="Q375"/>
      <c r="V375"/>
      <c r="Y375"/>
      <c r="AD375"/>
      <c r="AG375"/>
    </row>
    <row r="376" spans="14:33" ht="15" customHeight="1" x14ac:dyDescent="0.35">
      <c r="N376"/>
      <c r="Q376"/>
      <c r="V376"/>
      <c r="Y376"/>
      <c r="AD376"/>
      <c r="AG376"/>
    </row>
    <row r="377" spans="14:33" ht="15" customHeight="1" x14ac:dyDescent="0.35">
      <c r="N377"/>
      <c r="Q377"/>
      <c r="V377"/>
      <c r="Y377"/>
      <c r="AD377"/>
      <c r="AG377"/>
    </row>
    <row r="378" spans="14:33" ht="15" customHeight="1" x14ac:dyDescent="0.35">
      <c r="N378"/>
      <c r="Q378"/>
      <c r="V378"/>
      <c r="Y378"/>
      <c r="AD378"/>
      <c r="AG378"/>
    </row>
    <row r="379" spans="14:33" ht="15" customHeight="1" x14ac:dyDescent="0.35">
      <c r="N379"/>
      <c r="Q379"/>
      <c r="V379"/>
      <c r="Y379"/>
      <c r="AD379"/>
      <c r="AG379"/>
    </row>
    <row r="380" spans="14:33" ht="15" customHeight="1" x14ac:dyDescent="0.35">
      <c r="N380"/>
      <c r="Q380"/>
      <c r="V380"/>
      <c r="Y380"/>
      <c r="AD380"/>
      <c r="AG380"/>
    </row>
    <row r="381" spans="14:33" ht="15" customHeight="1" x14ac:dyDescent="0.35">
      <c r="N381"/>
      <c r="Q381"/>
      <c r="V381"/>
      <c r="Y381"/>
      <c r="AD381"/>
      <c r="AG381"/>
    </row>
    <row r="382" spans="14:33" ht="15" customHeight="1" x14ac:dyDescent="0.35">
      <c r="N382"/>
      <c r="Q382"/>
      <c r="V382"/>
      <c r="Y382"/>
      <c r="AD382"/>
      <c r="AG382"/>
    </row>
    <row r="383" spans="14:33" ht="15" customHeight="1" x14ac:dyDescent="0.35">
      <c r="N383"/>
      <c r="Q383"/>
      <c r="V383"/>
      <c r="Y383"/>
      <c r="AD383"/>
      <c r="AG383"/>
    </row>
    <row r="384" spans="14:33" ht="15" customHeight="1" x14ac:dyDescent="0.35">
      <c r="N384"/>
      <c r="Q384"/>
      <c r="V384"/>
      <c r="Y384"/>
      <c r="AD384"/>
      <c r="AG384"/>
    </row>
    <row r="385" spans="14:33" ht="15" customHeight="1" x14ac:dyDescent="0.35">
      <c r="N385"/>
      <c r="Q385"/>
      <c r="V385"/>
      <c r="Y385"/>
      <c r="AD385"/>
      <c r="AG385"/>
    </row>
    <row r="386" spans="14:33" ht="15" customHeight="1" x14ac:dyDescent="0.35">
      <c r="N386"/>
      <c r="Q386"/>
      <c r="V386"/>
      <c r="Y386"/>
      <c r="AD386"/>
      <c r="AG386"/>
    </row>
    <row r="387" spans="14:33" ht="15" customHeight="1" x14ac:dyDescent="0.35">
      <c r="N387"/>
      <c r="Q387"/>
      <c r="V387"/>
      <c r="Y387"/>
      <c r="AD387"/>
      <c r="AG387"/>
    </row>
    <row r="388" spans="14:33" ht="15" customHeight="1" x14ac:dyDescent="0.35">
      <c r="N388"/>
      <c r="Q388"/>
      <c r="V388"/>
      <c r="Y388"/>
      <c r="AD388"/>
      <c r="AG388"/>
    </row>
    <row r="389" spans="14:33" ht="15" customHeight="1" x14ac:dyDescent="0.35">
      <c r="N389"/>
      <c r="Q389"/>
      <c r="V389"/>
      <c r="Y389"/>
      <c r="AD389"/>
      <c r="AG389"/>
    </row>
    <row r="390" spans="14:33" ht="15" customHeight="1" x14ac:dyDescent="0.35">
      <c r="N390"/>
      <c r="Q390"/>
      <c r="V390"/>
      <c r="Y390"/>
      <c r="AD390"/>
      <c r="AG390"/>
    </row>
    <row r="391" spans="14:33" ht="15" customHeight="1" x14ac:dyDescent="0.35">
      <c r="N391"/>
      <c r="Q391"/>
      <c r="V391"/>
      <c r="Y391"/>
      <c r="AD391"/>
      <c r="AG391"/>
    </row>
    <row r="392" spans="14:33" ht="15" customHeight="1" x14ac:dyDescent="0.35">
      <c r="N392"/>
      <c r="Q392"/>
      <c r="V392"/>
      <c r="Y392"/>
      <c r="AD392"/>
      <c r="AG392"/>
    </row>
    <row r="393" spans="14:33" ht="15" customHeight="1" x14ac:dyDescent="0.35">
      <c r="N393"/>
      <c r="Q393"/>
      <c r="V393"/>
      <c r="Y393"/>
      <c r="AD393"/>
      <c r="AG393"/>
    </row>
    <row r="394" spans="14:33" ht="15" customHeight="1" x14ac:dyDescent="0.35">
      <c r="N394"/>
      <c r="Q394"/>
      <c r="V394"/>
      <c r="Y394"/>
      <c r="AD394"/>
      <c r="AG394"/>
    </row>
    <row r="395" spans="14:33" ht="15" customHeight="1" x14ac:dyDescent="0.35">
      <c r="N395"/>
      <c r="Q395"/>
      <c r="V395"/>
      <c r="Y395"/>
      <c r="AD395"/>
      <c r="AG395"/>
    </row>
    <row r="396" spans="14:33" ht="15" customHeight="1" x14ac:dyDescent="0.35">
      <c r="N396"/>
      <c r="Q396"/>
      <c r="V396"/>
      <c r="Y396"/>
      <c r="AD396"/>
      <c r="AG396"/>
    </row>
    <row r="397" spans="14:33" ht="15" customHeight="1" x14ac:dyDescent="0.35">
      <c r="N397"/>
      <c r="Q397"/>
      <c r="V397"/>
      <c r="Y397"/>
      <c r="AD397"/>
      <c r="AG397"/>
    </row>
    <row r="398" spans="14:33" ht="15" customHeight="1" x14ac:dyDescent="0.35">
      <c r="N398"/>
      <c r="Q398"/>
      <c r="V398"/>
      <c r="Y398"/>
      <c r="AD398"/>
      <c r="AG398"/>
    </row>
    <row r="399" spans="14:33" ht="15" customHeight="1" x14ac:dyDescent="0.35">
      <c r="N399"/>
      <c r="Q399"/>
      <c r="V399"/>
      <c r="Y399"/>
      <c r="AD399"/>
      <c r="AG399"/>
    </row>
    <row r="400" spans="14:33" ht="15" customHeight="1" x14ac:dyDescent="0.35">
      <c r="N400"/>
      <c r="Q400"/>
      <c r="V400"/>
      <c r="Y400"/>
      <c r="AD400"/>
      <c r="AG400"/>
    </row>
    <row r="401" spans="14:33" ht="15" customHeight="1" x14ac:dyDescent="0.35">
      <c r="N401"/>
      <c r="Q401"/>
      <c r="V401"/>
      <c r="Y401"/>
      <c r="AD401"/>
      <c r="AG401"/>
    </row>
    <row r="402" spans="14:33" ht="15" customHeight="1" x14ac:dyDescent="0.35">
      <c r="N402"/>
      <c r="Q402"/>
      <c r="V402"/>
      <c r="Y402"/>
      <c r="AD402"/>
      <c r="AG402"/>
    </row>
    <row r="403" spans="14:33" ht="15" customHeight="1" x14ac:dyDescent="0.35">
      <c r="N403"/>
      <c r="Q403"/>
      <c r="V403"/>
      <c r="Y403"/>
      <c r="AD403"/>
      <c r="AG403"/>
    </row>
    <row r="404" spans="14:33" ht="15" customHeight="1" x14ac:dyDescent="0.35">
      <c r="N404"/>
      <c r="Q404"/>
      <c r="V404"/>
      <c r="Y404"/>
      <c r="AD404"/>
      <c r="AG404"/>
    </row>
    <row r="405" spans="14:33" ht="15" customHeight="1" x14ac:dyDescent="0.35">
      <c r="N405"/>
      <c r="Q405"/>
      <c r="V405"/>
      <c r="Y405"/>
      <c r="AD405"/>
      <c r="AG405"/>
    </row>
    <row r="406" spans="14:33" ht="15" customHeight="1" x14ac:dyDescent="0.35">
      <c r="N406"/>
      <c r="Q406"/>
      <c r="V406"/>
      <c r="Y406"/>
      <c r="AD406"/>
      <c r="AG406"/>
    </row>
    <row r="407" spans="14:33" ht="15" customHeight="1" x14ac:dyDescent="0.35">
      <c r="N407"/>
      <c r="Q407"/>
      <c r="V407"/>
      <c r="Y407"/>
      <c r="AD407"/>
      <c r="AG407"/>
    </row>
    <row r="408" spans="14:33" ht="15" customHeight="1" x14ac:dyDescent="0.35">
      <c r="N408"/>
      <c r="Q408"/>
      <c r="V408"/>
      <c r="Y408"/>
      <c r="AD408"/>
      <c r="AG408"/>
    </row>
    <row r="409" spans="14:33" ht="15" customHeight="1" x14ac:dyDescent="0.35">
      <c r="N409"/>
      <c r="Q409"/>
      <c r="V409"/>
      <c r="Y409"/>
      <c r="AD409"/>
      <c r="AG409"/>
    </row>
    <row r="410" spans="14:33" ht="15" customHeight="1" x14ac:dyDescent="0.35">
      <c r="N410"/>
      <c r="Q410"/>
      <c r="V410"/>
      <c r="Y410"/>
      <c r="AD410"/>
      <c r="AG410"/>
    </row>
    <row r="411" spans="14:33" ht="15" customHeight="1" x14ac:dyDescent="0.35">
      <c r="N411"/>
      <c r="Q411"/>
      <c r="V411"/>
      <c r="Y411"/>
      <c r="AD411"/>
      <c r="AG411"/>
    </row>
    <row r="412" spans="14:33" ht="15" customHeight="1" x14ac:dyDescent="0.35">
      <c r="N412"/>
      <c r="Q412"/>
      <c r="V412"/>
      <c r="Y412"/>
      <c r="AD412"/>
      <c r="AG412"/>
    </row>
    <row r="413" spans="14:33" ht="15" customHeight="1" x14ac:dyDescent="0.35">
      <c r="N413"/>
      <c r="Q413"/>
      <c r="V413"/>
      <c r="Y413"/>
      <c r="AD413"/>
      <c r="AG413"/>
    </row>
    <row r="414" spans="14:33" ht="15" customHeight="1" x14ac:dyDescent="0.35">
      <c r="N414"/>
      <c r="Q414"/>
      <c r="V414"/>
      <c r="Y414"/>
      <c r="AD414"/>
      <c r="AG414"/>
    </row>
    <row r="415" spans="14:33" ht="15" customHeight="1" x14ac:dyDescent="0.35">
      <c r="N415"/>
      <c r="Q415"/>
      <c r="V415"/>
      <c r="Y415"/>
      <c r="AD415"/>
      <c r="AG415"/>
    </row>
    <row r="416" spans="14:33" ht="15" customHeight="1" x14ac:dyDescent="0.35">
      <c r="N416"/>
      <c r="Q416"/>
      <c r="V416"/>
      <c r="Y416"/>
      <c r="AD416"/>
      <c r="AG416"/>
    </row>
    <row r="417" spans="14:33" ht="15" customHeight="1" x14ac:dyDescent="0.35">
      <c r="N417"/>
      <c r="Q417"/>
      <c r="V417"/>
      <c r="Y417"/>
      <c r="AD417"/>
      <c r="AG417"/>
    </row>
    <row r="418" spans="14:33" ht="15" customHeight="1" x14ac:dyDescent="0.35">
      <c r="N418"/>
      <c r="Q418"/>
      <c r="V418"/>
      <c r="Y418"/>
      <c r="AD418"/>
      <c r="AG418"/>
    </row>
    <row r="419" spans="14:33" ht="15" customHeight="1" x14ac:dyDescent="0.35">
      <c r="N419"/>
      <c r="Q419"/>
      <c r="V419"/>
      <c r="Y419"/>
      <c r="AD419"/>
      <c r="AG419"/>
    </row>
    <row r="420" spans="14:33" ht="15" customHeight="1" x14ac:dyDescent="0.35">
      <c r="N420"/>
      <c r="Q420"/>
      <c r="V420"/>
      <c r="Y420"/>
      <c r="AD420"/>
      <c r="AG420"/>
    </row>
    <row r="421" spans="14:33" ht="15" customHeight="1" x14ac:dyDescent="0.35">
      <c r="N421"/>
      <c r="Q421"/>
      <c r="V421"/>
      <c r="Y421"/>
      <c r="AD421"/>
      <c r="AG421"/>
    </row>
    <row r="422" spans="14:33" ht="15" customHeight="1" x14ac:dyDescent="0.35">
      <c r="N422"/>
      <c r="Q422"/>
      <c r="V422"/>
      <c r="Y422"/>
      <c r="AD422"/>
      <c r="AG422"/>
    </row>
    <row r="423" spans="14:33" ht="15" customHeight="1" x14ac:dyDescent="0.35">
      <c r="N423"/>
      <c r="Q423"/>
      <c r="V423"/>
      <c r="Y423"/>
      <c r="AD423"/>
      <c r="AG423"/>
    </row>
    <row r="424" spans="14:33" ht="15" customHeight="1" x14ac:dyDescent="0.35">
      <c r="N424"/>
      <c r="Q424"/>
      <c r="V424"/>
      <c r="Y424"/>
      <c r="AD424"/>
      <c r="AG424"/>
    </row>
    <row r="425" spans="14:33" ht="15" customHeight="1" x14ac:dyDescent="0.35">
      <c r="N425"/>
      <c r="Q425"/>
      <c r="V425"/>
      <c r="Y425"/>
      <c r="AD425"/>
      <c r="AG425"/>
    </row>
    <row r="426" spans="14:33" ht="15" customHeight="1" x14ac:dyDescent="0.35">
      <c r="N426"/>
      <c r="Q426"/>
      <c r="V426"/>
      <c r="Y426"/>
      <c r="AD426"/>
      <c r="AG426"/>
    </row>
    <row r="427" spans="14:33" ht="15" customHeight="1" x14ac:dyDescent="0.35">
      <c r="N427"/>
      <c r="Q427"/>
      <c r="V427"/>
      <c r="Y427"/>
      <c r="AD427"/>
      <c r="AG427"/>
    </row>
    <row r="428" spans="14:33" ht="15" customHeight="1" x14ac:dyDescent="0.35">
      <c r="N428"/>
      <c r="Q428"/>
      <c r="V428"/>
      <c r="Y428"/>
      <c r="AD428"/>
      <c r="AG428"/>
    </row>
    <row r="429" spans="14:33" ht="15" customHeight="1" x14ac:dyDescent="0.35">
      <c r="N429"/>
      <c r="Q429"/>
      <c r="V429"/>
      <c r="Y429"/>
      <c r="AD429"/>
      <c r="AG429"/>
    </row>
    <row r="430" spans="14:33" ht="15" customHeight="1" x14ac:dyDescent="0.35">
      <c r="N430"/>
      <c r="Q430"/>
      <c r="V430"/>
      <c r="Y430"/>
      <c r="AD430"/>
      <c r="AG430"/>
    </row>
    <row r="431" spans="14:33" ht="15" customHeight="1" x14ac:dyDescent="0.35">
      <c r="N431"/>
      <c r="Q431"/>
      <c r="V431"/>
      <c r="Y431"/>
      <c r="AD431"/>
      <c r="AG431"/>
    </row>
    <row r="432" spans="14:33" ht="15" customHeight="1" x14ac:dyDescent="0.35">
      <c r="N432"/>
      <c r="Q432"/>
      <c r="V432"/>
      <c r="Y432"/>
      <c r="AD432"/>
      <c r="AG432"/>
    </row>
    <row r="433" spans="14:33" ht="15" customHeight="1" x14ac:dyDescent="0.35">
      <c r="N433"/>
      <c r="Q433"/>
      <c r="V433"/>
      <c r="Y433"/>
      <c r="AD433"/>
      <c r="AG433"/>
    </row>
    <row r="434" spans="14:33" ht="15" customHeight="1" x14ac:dyDescent="0.35">
      <c r="N434"/>
      <c r="Q434"/>
      <c r="V434"/>
      <c r="Y434"/>
      <c r="AD434"/>
      <c r="AG434"/>
    </row>
    <row r="435" spans="14:33" ht="15" customHeight="1" x14ac:dyDescent="0.35">
      <c r="N435"/>
      <c r="Q435"/>
      <c r="V435"/>
      <c r="Y435"/>
      <c r="AD435"/>
      <c r="AG435"/>
    </row>
    <row r="436" spans="14:33" ht="15" customHeight="1" x14ac:dyDescent="0.35">
      <c r="N436"/>
      <c r="Q436"/>
      <c r="V436"/>
      <c r="Y436"/>
      <c r="AD436"/>
      <c r="AG436"/>
    </row>
    <row r="437" spans="14:33" ht="15" customHeight="1" x14ac:dyDescent="0.35">
      <c r="N437"/>
      <c r="Q437"/>
      <c r="V437"/>
      <c r="Y437"/>
      <c r="AD437"/>
      <c r="AG437"/>
    </row>
    <row r="438" spans="14:33" ht="15" customHeight="1" x14ac:dyDescent="0.35">
      <c r="N438"/>
      <c r="Q438"/>
      <c r="V438"/>
      <c r="Y438"/>
      <c r="AD438"/>
      <c r="AG438"/>
    </row>
    <row r="439" spans="14:33" ht="15" customHeight="1" x14ac:dyDescent="0.35">
      <c r="N439"/>
      <c r="Q439"/>
      <c r="V439"/>
      <c r="Y439"/>
      <c r="AD439"/>
      <c r="AG439"/>
    </row>
    <row r="440" spans="14:33" ht="15" customHeight="1" x14ac:dyDescent="0.35">
      <c r="N440"/>
      <c r="Q440"/>
      <c r="V440"/>
      <c r="Y440"/>
      <c r="AD440"/>
      <c r="AG440"/>
    </row>
    <row r="441" spans="14:33" ht="15" customHeight="1" x14ac:dyDescent="0.35">
      <c r="N441"/>
      <c r="Q441"/>
      <c r="V441"/>
      <c r="Y441"/>
      <c r="AD441"/>
      <c r="AG441"/>
    </row>
    <row r="442" spans="14:33" ht="15" customHeight="1" x14ac:dyDescent="0.35">
      <c r="N442"/>
      <c r="Q442"/>
      <c r="V442"/>
      <c r="Y442"/>
      <c r="AD442"/>
      <c r="AG442"/>
    </row>
    <row r="443" spans="14:33" ht="15" customHeight="1" x14ac:dyDescent="0.35">
      <c r="N443"/>
      <c r="Q443"/>
      <c r="V443"/>
      <c r="Y443"/>
      <c r="AD443"/>
      <c r="AG443"/>
    </row>
    <row r="444" spans="14:33" ht="15" customHeight="1" x14ac:dyDescent="0.35">
      <c r="N444"/>
      <c r="Q444"/>
      <c r="V444"/>
      <c r="Y444"/>
      <c r="AD444"/>
      <c r="AG444"/>
    </row>
    <row r="445" spans="14:33" ht="15" customHeight="1" x14ac:dyDescent="0.35">
      <c r="N445"/>
      <c r="Q445"/>
      <c r="V445"/>
      <c r="Y445"/>
      <c r="AD445"/>
      <c r="AG445"/>
    </row>
    <row r="446" spans="14:33" ht="15" customHeight="1" x14ac:dyDescent="0.35">
      <c r="N446"/>
      <c r="Q446"/>
      <c r="V446"/>
      <c r="Y446"/>
      <c r="AD446"/>
      <c r="AG446"/>
    </row>
    <row r="447" spans="14:33" ht="15" customHeight="1" x14ac:dyDescent="0.35">
      <c r="N447"/>
      <c r="Q447"/>
      <c r="V447"/>
      <c r="Y447"/>
      <c r="AD447"/>
      <c r="AG447"/>
    </row>
    <row r="448" spans="14:33" ht="15" customHeight="1" x14ac:dyDescent="0.35">
      <c r="N448"/>
      <c r="Q448"/>
      <c r="V448"/>
      <c r="Y448"/>
      <c r="AD448"/>
      <c r="AG448"/>
    </row>
    <row r="449" spans="14:33" ht="15" customHeight="1" x14ac:dyDescent="0.35">
      <c r="N449"/>
      <c r="Q449"/>
      <c r="V449"/>
      <c r="Y449"/>
      <c r="AD449"/>
      <c r="AG449"/>
    </row>
    <row r="450" spans="14:33" ht="15" customHeight="1" x14ac:dyDescent="0.35">
      <c r="N450"/>
      <c r="Q450"/>
      <c r="V450"/>
      <c r="Y450"/>
      <c r="AD450"/>
      <c r="AG450"/>
    </row>
    <row r="451" spans="14:33" ht="15" customHeight="1" x14ac:dyDescent="0.35">
      <c r="N451"/>
      <c r="Q451"/>
      <c r="V451"/>
      <c r="Y451"/>
      <c r="AD451"/>
      <c r="AG451"/>
    </row>
    <row r="452" spans="14:33" ht="15" customHeight="1" x14ac:dyDescent="0.35">
      <c r="N452"/>
      <c r="Q452"/>
      <c r="V452"/>
      <c r="Y452"/>
      <c r="AD452"/>
      <c r="AG452"/>
    </row>
    <row r="453" spans="14:33" ht="15" customHeight="1" x14ac:dyDescent="0.35">
      <c r="N453"/>
      <c r="Q453"/>
      <c r="V453"/>
      <c r="Y453"/>
      <c r="AD453"/>
      <c r="AG453"/>
    </row>
    <row r="454" spans="14:33" ht="15" customHeight="1" x14ac:dyDescent="0.35">
      <c r="N454"/>
      <c r="Q454"/>
      <c r="V454"/>
      <c r="Y454"/>
      <c r="AD454"/>
      <c r="AG454"/>
    </row>
    <row r="455" spans="14:33" ht="15" customHeight="1" x14ac:dyDescent="0.35">
      <c r="N455"/>
      <c r="Q455"/>
      <c r="V455"/>
      <c r="Y455"/>
      <c r="AD455"/>
      <c r="AG455"/>
    </row>
    <row r="456" spans="14:33" ht="15" customHeight="1" x14ac:dyDescent="0.35">
      <c r="N456"/>
      <c r="Q456"/>
      <c r="V456"/>
      <c r="Y456"/>
      <c r="AD456"/>
      <c r="AG456"/>
    </row>
    <row r="457" spans="14:33" ht="15" customHeight="1" x14ac:dyDescent="0.35">
      <c r="N457"/>
      <c r="Q457"/>
      <c r="V457"/>
      <c r="Y457"/>
      <c r="AD457"/>
      <c r="AG457"/>
    </row>
    <row r="458" spans="14:33" ht="15" customHeight="1" x14ac:dyDescent="0.35">
      <c r="N458"/>
      <c r="Q458"/>
      <c r="V458"/>
      <c r="Y458"/>
      <c r="AD458"/>
      <c r="AG458"/>
    </row>
    <row r="459" spans="14:33" ht="15" customHeight="1" x14ac:dyDescent="0.35">
      <c r="N459"/>
      <c r="Q459"/>
      <c r="V459"/>
      <c r="Y459"/>
      <c r="AD459"/>
      <c r="AG459"/>
    </row>
    <row r="460" spans="14:33" ht="15" customHeight="1" x14ac:dyDescent="0.35">
      <c r="N460"/>
      <c r="Q460"/>
      <c r="V460"/>
      <c r="Y460"/>
      <c r="AD460"/>
      <c r="AG460"/>
    </row>
    <row r="461" spans="14:33" ht="15" customHeight="1" x14ac:dyDescent="0.35">
      <c r="N461"/>
      <c r="Q461"/>
      <c r="V461"/>
      <c r="Y461"/>
      <c r="AD461"/>
      <c r="AG461"/>
    </row>
    <row r="462" spans="14:33" ht="15" customHeight="1" x14ac:dyDescent="0.35">
      <c r="N462"/>
      <c r="Q462"/>
      <c r="V462"/>
      <c r="Y462"/>
      <c r="AD462"/>
      <c r="AG462"/>
    </row>
    <row r="463" spans="14:33" ht="15" customHeight="1" x14ac:dyDescent="0.35">
      <c r="N463"/>
      <c r="Q463"/>
      <c r="V463"/>
      <c r="Y463"/>
      <c r="AD463"/>
      <c r="AG463"/>
    </row>
    <row r="464" spans="14:33" ht="15" customHeight="1" x14ac:dyDescent="0.35">
      <c r="N464"/>
      <c r="Q464"/>
      <c r="V464"/>
      <c r="Y464"/>
      <c r="AD464"/>
      <c r="AG464"/>
    </row>
    <row r="465" spans="14:33" ht="15" customHeight="1" x14ac:dyDescent="0.35">
      <c r="N465"/>
      <c r="Q465"/>
      <c r="V465"/>
      <c r="Y465"/>
      <c r="AD465"/>
      <c r="AG465"/>
    </row>
    <row r="466" spans="14:33" ht="15" customHeight="1" x14ac:dyDescent="0.35">
      <c r="N466"/>
      <c r="Q466"/>
      <c r="V466"/>
      <c r="Y466"/>
      <c r="AD466"/>
      <c r="AG466"/>
    </row>
    <row r="467" spans="14:33" ht="15" customHeight="1" x14ac:dyDescent="0.35">
      <c r="N467"/>
      <c r="Q467"/>
      <c r="V467"/>
      <c r="Y467"/>
      <c r="AD467"/>
      <c r="AG467"/>
    </row>
    <row r="468" spans="14:33" ht="15" customHeight="1" x14ac:dyDescent="0.35">
      <c r="N468"/>
      <c r="Q468"/>
      <c r="V468"/>
      <c r="Y468"/>
      <c r="AD468"/>
      <c r="AG468"/>
    </row>
    <row r="469" spans="14:33" ht="15" customHeight="1" x14ac:dyDescent="0.35">
      <c r="N469"/>
      <c r="Q469"/>
      <c r="V469"/>
      <c r="Y469"/>
      <c r="AD469"/>
      <c r="AG469"/>
    </row>
    <row r="470" spans="14:33" ht="15" customHeight="1" x14ac:dyDescent="0.35">
      <c r="N470"/>
      <c r="Q470"/>
      <c r="V470"/>
      <c r="Y470"/>
      <c r="AD470"/>
      <c r="AG470"/>
    </row>
    <row r="471" spans="14:33" ht="15" customHeight="1" x14ac:dyDescent="0.35">
      <c r="N471"/>
      <c r="Q471"/>
      <c r="V471"/>
      <c r="Y471"/>
      <c r="AD471"/>
      <c r="AG471"/>
    </row>
    <row r="472" spans="14:33" ht="15" customHeight="1" x14ac:dyDescent="0.35">
      <c r="N472"/>
      <c r="Q472"/>
      <c r="V472"/>
      <c r="Y472"/>
      <c r="AD472"/>
      <c r="AG472"/>
    </row>
    <row r="473" spans="14:33" ht="15" customHeight="1" x14ac:dyDescent="0.35">
      <c r="N473"/>
      <c r="Q473"/>
      <c r="V473"/>
      <c r="Y473"/>
      <c r="AD473"/>
      <c r="AG473"/>
    </row>
    <row r="474" spans="14:33" ht="15" customHeight="1" x14ac:dyDescent="0.35">
      <c r="N474"/>
      <c r="Q474"/>
      <c r="V474"/>
      <c r="Y474"/>
      <c r="AD474"/>
      <c r="AG474"/>
    </row>
    <row r="475" spans="14:33" ht="15" customHeight="1" x14ac:dyDescent="0.35">
      <c r="N475"/>
      <c r="Q475"/>
      <c r="V475"/>
      <c r="Y475"/>
      <c r="AD475"/>
      <c r="AG475"/>
    </row>
    <row r="476" spans="14:33" ht="15" customHeight="1" x14ac:dyDescent="0.35">
      <c r="N476"/>
      <c r="Q476"/>
      <c r="V476"/>
      <c r="Y476"/>
      <c r="AD476"/>
      <c r="AG476"/>
    </row>
    <row r="477" spans="14:33" ht="15" customHeight="1" x14ac:dyDescent="0.35">
      <c r="N477"/>
      <c r="Q477"/>
      <c r="V477"/>
      <c r="Y477"/>
      <c r="AD477"/>
      <c r="AG477"/>
    </row>
    <row r="478" spans="14:33" ht="15" customHeight="1" x14ac:dyDescent="0.35">
      <c r="N478"/>
      <c r="Q478"/>
      <c r="V478"/>
      <c r="Y478"/>
      <c r="AD478"/>
      <c r="AG478"/>
    </row>
    <row r="479" spans="14:33" ht="15" customHeight="1" x14ac:dyDescent="0.35">
      <c r="N479"/>
      <c r="Q479"/>
      <c r="V479"/>
      <c r="Y479"/>
      <c r="AD479"/>
      <c r="AG479"/>
    </row>
    <row r="480" spans="14:33" ht="15" customHeight="1" x14ac:dyDescent="0.35">
      <c r="N480"/>
      <c r="Q480"/>
      <c r="V480"/>
      <c r="Y480"/>
      <c r="AD480"/>
      <c r="AG480"/>
    </row>
    <row r="481" spans="14:33" ht="15" customHeight="1" x14ac:dyDescent="0.35">
      <c r="N481"/>
      <c r="Q481"/>
      <c r="V481"/>
      <c r="Y481"/>
      <c r="AD481"/>
      <c r="AG481"/>
    </row>
    <row r="482" spans="14:33" ht="15" customHeight="1" x14ac:dyDescent="0.35">
      <c r="N482"/>
      <c r="Q482"/>
      <c r="V482"/>
      <c r="Y482"/>
      <c r="AD482"/>
      <c r="AG482"/>
    </row>
    <row r="483" spans="14:33" ht="15" customHeight="1" x14ac:dyDescent="0.35">
      <c r="N483"/>
      <c r="Q483"/>
      <c r="V483"/>
      <c r="Y483"/>
      <c r="AD483"/>
      <c r="AG483"/>
    </row>
    <row r="484" spans="14:33" ht="15" customHeight="1" x14ac:dyDescent="0.35">
      <c r="N484"/>
      <c r="Q484"/>
      <c r="V484"/>
      <c r="Y484"/>
      <c r="AD484"/>
      <c r="AG484"/>
    </row>
    <row r="485" spans="14:33" ht="15" customHeight="1" x14ac:dyDescent="0.35">
      <c r="N485"/>
      <c r="Q485"/>
      <c r="V485"/>
      <c r="Y485"/>
      <c r="AD485"/>
      <c r="AG485"/>
    </row>
    <row r="486" spans="14:33" ht="15" customHeight="1" x14ac:dyDescent="0.35">
      <c r="N486"/>
      <c r="Q486"/>
      <c r="V486"/>
      <c r="Y486"/>
      <c r="AD486"/>
      <c r="AG486"/>
    </row>
    <row r="487" spans="14:33" ht="15" customHeight="1" x14ac:dyDescent="0.35">
      <c r="N487"/>
      <c r="Q487"/>
      <c r="V487"/>
      <c r="Y487"/>
      <c r="AD487"/>
      <c r="AG487"/>
    </row>
    <row r="488" spans="14:33" ht="15" customHeight="1" x14ac:dyDescent="0.35">
      <c r="N488"/>
      <c r="Q488"/>
      <c r="V488"/>
      <c r="Y488"/>
      <c r="AD488"/>
      <c r="AG488"/>
    </row>
    <row r="489" spans="14:33" ht="15" customHeight="1" x14ac:dyDescent="0.35">
      <c r="N489"/>
      <c r="Q489"/>
      <c r="V489"/>
      <c r="Y489"/>
      <c r="AD489"/>
      <c r="AG489"/>
    </row>
    <row r="490" spans="14:33" ht="15" customHeight="1" x14ac:dyDescent="0.35">
      <c r="N490"/>
      <c r="Q490"/>
      <c r="V490"/>
      <c r="Y490"/>
      <c r="AD490"/>
      <c r="AG490"/>
    </row>
    <row r="491" spans="14:33" ht="15" customHeight="1" x14ac:dyDescent="0.35">
      <c r="N491"/>
      <c r="Q491"/>
      <c r="V491"/>
      <c r="Y491"/>
      <c r="AD491"/>
      <c r="AG491"/>
    </row>
    <row r="492" spans="14:33" ht="15" customHeight="1" x14ac:dyDescent="0.35">
      <c r="N492"/>
      <c r="Q492"/>
      <c r="V492"/>
      <c r="Y492"/>
      <c r="AD492"/>
      <c r="AG492"/>
    </row>
    <row r="493" spans="14:33" ht="15" customHeight="1" x14ac:dyDescent="0.35">
      <c r="N493"/>
      <c r="Q493"/>
      <c r="V493"/>
      <c r="Y493"/>
      <c r="AD493"/>
      <c r="AG493"/>
    </row>
    <row r="494" spans="14:33" ht="15" customHeight="1" x14ac:dyDescent="0.35">
      <c r="N494"/>
      <c r="Q494"/>
      <c r="V494"/>
      <c r="Y494"/>
      <c r="AD494"/>
      <c r="AG494"/>
    </row>
    <row r="495" spans="14:33" ht="15" customHeight="1" x14ac:dyDescent="0.35">
      <c r="N495"/>
      <c r="Q495"/>
      <c r="V495"/>
      <c r="Y495"/>
      <c r="AD495"/>
      <c r="AG495"/>
    </row>
    <row r="496" spans="14:33" ht="15" customHeight="1" x14ac:dyDescent="0.35">
      <c r="N496"/>
      <c r="Q496"/>
      <c r="V496"/>
      <c r="Y496"/>
      <c r="AD496"/>
      <c r="AG496"/>
    </row>
    <row r="497" spans="14:33" ht="15" customHeight="1" x14ac:dyDescent="0.35">
      <c r="N497"/>
      <c r="Q497"/>
      <c r="V497"/>
      <c r="Y497"/>
      <c r="AD497"/>
      <c r="AG497"/>
    </row>
    <row r="498" spans="14:33" ht="15" customHeight="1" x14ac:dyDescent="0.35">
      <c r="N498"/>
      <c r="Q498"/>
      <c r="V498"/>
      <c r="Y498"/>
      <c r="AD498"/>
      <c r="AG498"/>
    </row>
    <row r="499" spans="14:33" ht="15" customHeight="1" x14ac:dyDescent="0.35">
      <c r="N499"/>
      <c r="Q499"/>
      <c r="V499"/>
      <c r="Y499"/>
      <c r="AD499"/>
      <c r="AG499"/>
    </row>
    <row r="500" spans="14:33" ht="15" customHeight="1" x14ac:dyDescent="0.35">
      <c r="N500"/>
      <c r="Q500"/>
      <c r="V500"/>
      <c r="Y500"/>
      <c r="AD500"/>
      <c r="AG500"/>
    </row>
    <row r="501" spans="14:33" ht="15" customHeight="1" x14ac:dyDescent="0.35">
      <c r="N501"/>
      <c r="Q501"/>
      <c r="V501"/>
      <c r="Y501"/>
      <c r="AD501"/>
      <c r="AG501"/>
    </row>
    <row r="502" spans="14:33" ht="15" customHeight="1" x14ac:dyDescent="0.35">
      <c r="N502"/>
      <c r="Q502"/>
      <c r="V502"/>
      <c r="Y502"/>
      <c r="AD502"/>
      <c r="AG502"/>
    </row>
    <row r="503" spans="14:33" ht="15" customHeight="1" x14ac:dyDescent="0.35">
      <c r="N503"/>
      <c r="Q503"/>
      <c r="V503"/>
      <c r="Y503"/>
      <c r="AD503"/>
      <c r="AG503"/>
    </row>
    <row r="504" spans="14:33" ht="15" customHeight="1" x14ac:dyDescent="0.35">
      <c r="N504"/>
      <c r="Q504"/>
      <c r="V504"/>
      <c r="Y504"/>
      <c r="AD504"/>
      <c r="AG504"/>
    </row>
    <row r="505" spans="14:33" ht="15" customHeight="1" x14ac:dyDescent="0.35">
      <c r="N505"/>
      <c r="Q505"/>
      <c r="V505"/>
      <c r="Y505"/>
      <c r="AD505"/>
      <c r="AG505"/>
    </row>
    <row r="506" spans="14:33" ht="15" customHeight="1" x14ac:dyDescent="0.35">
      <c r="N506"/>
      <c r="Q506"/>
      <c r="V506"/>
      <c r="Y506"/>
      <c r="AD506"/>
      <c r="AG506"/>
    </row>
    <row r="507" spans="14:33" ht="15" customHeight="1" x14ac:dyDescent="0.35">
      <c r="N507"/>
      <c r="Q507"/>
      <c r="V507"/>
      <c r="Y507"/>
      <c r="AD507"/>
      <c r="AG507"/>
    </row>
    <row r="508" spans="14:33" ht="15" customHeight="1" x14ac:dyDescent="0.35">
      <c r="N508"/>
      <c r="Q508"/>
      <c r="V508"/>
      <c r="Y508"/>
      <c r="AD508"/>
      <c r="AG508"/>
    </row>
    <row r="509" spans="14:33" ht="15" customHeight="1" x14ac:dyDescent="0.35">
      <c r="N509"/>
      <c r="Q509"/>
      <c r="V509"/>
      <c r="Y509"/>
      <c r="AD509"/>
      <c r="AG509"/>
    </row>
    <row r="510" spans="14:33" ht="15" customHeight="1" x14ac:dyDescent="0.35">
      <c r="N510"/>
      <c r="Q510"/>
      <c r="V510"/>
      <c r="Y510"/>
      <c r="AD510"/>
      <c r="AG510"/>
    </row>
    <row r="511" spans="14:33" ht="15" customHeight="1" x14ac:dyDescent="0.35">
      <c r="N511"/>
      <c r="Q511"/>
      <c r="V511"/>
      <c r="Y511"/>
      <c r="AD511"/>
      <c r="AG511"/>
    </row>
    <row r="512" spans="14:33" ht="15" customHeight="1" x14ac:dyDescent="0.35">
      <c r="N512"/>
      <c r="Q512"/>
      <c r="V512"/>
      <c r="Y512"/>
      <c r="AD512"/>
      <c r="AG512"/>
    </row>
    <row r="513" spans="14:33" ht="15" customHeight="1" x14ac:dyDescent="0.35">
      <c r="N513"/>
      <c r="Q513"/>
      <c r="V513"/>
      <c r="Y513"/>
      <c r="AD513"/>
      <c r="AG513"/>
    </row>
    <row r="514" spans="14:33" ht="15" customHeight="1" x14ac:dyDescent="0.35">
      <c r="N514"/>
      <c r="Q514"/>
      <c r="V514"/>
      <c r="Y514"/>
      <c r="AD514"/>
      <c r="AG514"/>
    </row>
    <row r="515" spans="14:33" ht="15" customHeight="1" x14ac:dyDescent="0.35">
      <c r="N515"/>
      <c r="Q515"/>
      <c r="V515"/>
      <c r="Y515"/>
      <c r="AD515"/>
      <c r="AG515"/>
    </row>
    <row r="516" spans="14:33" ht="15" customHeight="1" x14ac:dyDescent="0.35">
      <c r="N516"/>
      <c r="Q516"/>
      <c r="V516"/>
      <c r="Y516"/>
      <c r="AD516"/>
      <c r="AG516"/>
    </row>
    <row r="517" spans="14:33" ht="15" customHeight="1" x14ac:dyDescent="0.35">
      <c r="N517"/>
      <c r="Q517"/>
      <c r="V517"/>
      <c r="Y517"/>
      <c r="AD517"/>
      <c r="AG517"/>
    </row>
    <row r="518" spans="14:33" ht="15" customHeight="1" x14ac:dyDescent="0.35">
      <c r="N518"/>
      <c r="Q518"/>
      <c r="V518"/>
      <c r="Y518"/>
      <c r="AD518"/>
      <c r="AG518"/>
    </row>
    <row r="519" spans="14:33" ht="15" customHeight="1" x14ac:dyDescent="0.35">
      <c r="N519"/>
      <c r="Q519"/>
      <c r="V519"/>
      <c r="Y519"/>
      <c r="AD519"/>
      <c r="AG519"/>
    </row>
    <row r="520" spans="14:33" ht="15" customHeight="1" x14ac:dyDescent="0.35">
      <c r="N520"/>
      <c r="Q520"/>
      <c r="V520"/>
      <c r="Y520"/>
      <c r="AD520"/>
      <c r="AG520"/>
    </row>
    <row r="521" spans="14:33" ht="15" customHeight="1" x14ac:dyDescent="0.35">
      <c r="N521"/>
      <c r="Q521"/>
      <c r="V521"/>
      <c r="Y521"/>
      <c r="AD521"/>
      <c r="AG521"/>
    </row>
    <row r="522" spans="14:33" ht="15" customHeight="1" x14ac:dyDescent="0.35">
      <c r="N522"/>
      <c r="Q522"/>
      <c r="V522"/>
      <c r="Y522"/>
      <c r="AD522"/>
      <c r="AG522"/>
    </row>
    <row r="523" spans="14:33" ht="15" customHeight="1" x14ac:dyDescent="0.35">
      <c r="N523"/>
      <c r="Q523"/>
      <c r="V523"/>
      <c r="Y523"/>
      <c r="AD523"/>
      <c r="AG523"/>
    </row>
    <row r="524" spans="14:33" ht="15" customHeight="1" x14ac:dyDescent="0.35">
      <c r="N524"/>
      <c r="Q524"/>
      <c r="V524"/>
      <c r="Y524"/>
      <c r="AD524"/>
      <c r="AG524"/>
    </row>
    <row r="525" spans="14:33" ht="15" customHeight="1" x14ac:dyDescent="0.35">
      <c r="N525"/>
      <c r="Q525"/>
      <c r="V525"/>
      <c r="Y525"/>
      <c r="AD525"/>
      <c r="AG525"/>
    </row>
    <row r="526" spans="14:33" ht="15" customHeight="1" x14ac:dyDescent="0.35">
      <c r="N526"/>
      <c r="Q526"/>
      <c r="V526"/>
      <c r="Y526"/>
      <c r="AD526"/>
      <c r="AG526"/>
    </row>
    <row r="527" spans="14:33" ht="15" customHeight="1" x14ac:dyDescent="0.35">
      <c r="N527"/>
      <c r="Q527"/>
      <c r="V527"/>
      <c r="Y527"/>
      <c r="AD527"/>
      <c r="AG527"/>
    </row>
    <row r="528" spans="14:33" ht="15" customHeight="1" x14ac:dyDescent="0.35">
      <c r="N528"/>
      <c r="Q528"/>
      <c r="V528"/>
      <c r="Y528"/>
      <c r="AD528"/>
      <c r="AG528"/>
    </row>
    <row r="529" spans="14:33" ht="15" customHeight="1" x14ac:dyDescent="0.35">
      <c r="N529"/>
      <c r="Q529"/>
      <c r="V529"/>
      <c r="Y529"/>
      <c r="AD529"/>
      <c r="AG529"/>
    </row>
    <row r="530" spans="14:33" ht="15" customHeight="1" x14ac:dyDescent="0.35">
      <c r="N530"/>
      <c r="Q530"/>
      <c r="V530"/>
      <c r="Y530"/>
      <c r="AD530"/>
      <c r="AG530"/>
    </row>
    <row r="531" spans="14:33" ht="15" customHeight="1" x14ac:dyDescent="0.35">
      <c r="N531"/>
      <c r="Q531"/>
      <c r="V531"/>
      <c r="Y531"/>
      <c r="AD531"/>
      <c r="AG531"/>
    </row>
    <row r="532" spans="14:33" ht="15" customHeight="1" x14ac:dyDescent="0.35">
      <c r="N532"/>
      <c r="Q532"/>
      <c r="V532"/>
      <c r="Y532"/>
      <c r="AD532"/>
      <c r="AG532"/>
    </row>
    <row r="533" spans="14:33" ht="15" customHeight="1" x14ac:dyDescent="0.35">
      <c r="N533"/>
      <c r="Q533"/>
      <c r="V533"/>
      <c r="Y533"/>
      <c r="AD533"/>
      <c r="AG533"/>
    </row>
    <row r="534" spans="14:33" ht="15" customHeight="1" x14ac:dyDescent="0.35">
      <c r="N534"/>
      <c r="Q534"/>
      <c r="V534"/>
      <c r="Y534"/>
      <c r="AD534"/>
      <c r="AG534"/>
    </row>
    <row r="535" spans="14:33" ht="15" customHeight="1" x14ac:dyDescent="0.35">
      <c r="N535"/>
      <c r="Q535"/>
      <c r="V535"/>
      <c r="Y535"/>
      <c r="AD535"/>
      <c r="AG535"/>
    </row>
    <row r="536" spans="14:33" ht="15" customHeight="1" x14ac:dyDescent="0.35">
      <c r="N536"/>
      <c r="Q536"/>
      <c r="V536"/>
      <c r="Y536"/>
      <c r="AD536"/>
      <c r="AG536"/>
    </row>
    <row r="537" spans="14:33" ht="15" customHeight="1" x14ac:dyDescent="0.35">
      <c r="N537"/>
      <c r="Q537"/>
      <c r="V537"/>
      <c r="Y537"/>
      <c r="AD537"/>
      <c r="AG537"/>
    </row>
    <row r="538" spans="14:33" ht="15" customHeight="1" x14ac:dyDescent="0.35">
      <c r="N538"/>
      <c r="Q538"/>
      <c r="V538"/>
      <c r="Y538"/>
      <c r="AD538"/>
      <c r="AG538"/>
    </row>
    <row r="539" spans="14:33" ht="15" customHeight="1" x14ac:dyDescent="0.35">
      <c r="N539"/>
      <c r="Q539"/>
      <c r="V539"/>
      <c r="Y539"/>
      <c r="AD539"/>
      <c r="AG539"/>
    </row>
    <row r="540" spans="14:33" ht="15" customHeight="1" x14ac:dyDescent="0.35">
      <c r="N540"/>
      <c r="Q540"/>
      <c r="V540"/>
      <c r="Y540"/>
      <c r="AD540"/>
      <c r="AG540"/>
    </row>
    <row r="541" spans="14:33" ht="15" customHeight="1" x14ac:dyDescent="0.35">
      <c r="N541"/>
      <c r="Q541"/>
      <c r="V541"/>
      <c r="Y541"/>
      <c r="AD541"/>
      <c r="AG541"/>
    </row>
    <row r="542" spans="14:33" ht="15" customHeight="1" x14ac:dyDescent="0.35">
      <c r="N542"/>
      <c r="Q542"/>
      <c r="V542"/>
      <c r="Y542"/>
      <c r="AD542"/>
      <c r="AG542"/>
    </row>
    <row r="543" spans="14:33" ht="15" customHeight="1" x14ac:dyDescent="0.35">
      <c r="N543"/>
      <c r="Q543"/>
      <c r="V543"/>
      <c r="Y543"/>
      <c r="AD543"/>
      <c r="AG543"/>
    </row>
    <row r="544" spans="14:33" ht="15" customHeight="1" x14ac:dyDescent="0.35">
      <c r="N544"/>
      <c r="Q544"/>
      <c r="V544"/>
      <c r="Y544"/>
      <c r="AD544"/>
      <c r="AG544"/>
    </row>
    <row r="545" spans="14:33" ht="15" customHeight="1" x14ac:dyDescent="0.35">
      <c r="N545"/>
      <c r="Q545"/>
      <c r="V545"/>
      <c r="Y545"/>
      <c r="AD545"/>
      <c r="AG545"/>
    </row>
    <row r="546" spans="14:33" ht="15" customHeight="1" x14ac:dyDescent="0.35">
      <c r="N546"/>
      <c r="Q546"/>
      <c r="V546"/>
      <c r="Y546"/>
      <c r="AD546"/>
      <c r="AG546"/>
    </row>
    <row r="547" spans="14:33" ht="15" customHeight="1" x14ac:dyDescent="0.35">
      <c r="N547"/>
      <c r="Q547"/>
      <c r="V547"/>
      <c r="Y547"/>
      <c r="AD547"/>
      <c r="AG547"/>
    </row>
    <row r="548" spans="14:33" ht="15" customHeight="1" x14ac:dyDescent="0.35">
      <c r="N548"/>
      <c r="Q548"/>
      <c r="V548"/>
      <c r="Y548"/>
      <c r="AD548"/>
      <c r="AG548"/>
    </row>
    <row r="549" spans="14:33" ht="15" customHeight="1" x14ac:dyDescent="0.35">
      <c r="N549"/>
      <c r="Q549"/>
      <c r="V549"/>
      <c r="Y549"/>
      <c r="AD549"/>
      <c r="AG549"/>
    </row>
    <row r="550" spans="14:33" ht="15" customHeight="1" x14ac:dyDescent="0.35">
      <c r="N550"/>
      <c r="Q550"/>
      <c r="V550"/>
      <c r="Y550"/>
      <c r="AD550"/>
      <c r="AG550"/>
    </row>
    <row r="551" spans="14:33" ht="15" customHeight="1" x14ac:dyDescent="0.35">
      <c r="N551"/>
      <c r="Q551"/>
      <c r="V551"/>
      <c r="Y551"/>
      <c r="AD551"/>
      <c r="AG551"/>
    </row>
    <row r="552" spans="14:33" ht="15" customHeight="1" x14ac:dyDescent="0.35">
      <c r="N552"/>
      <c r="Q552"/>
      <c r="V552"/>
      <c r="Y552"/>
      <c r="AD552"/>
      <c r="AG552"/>
    </row>
    <row r="553" spans="14:33" ht="15" customHeight="1" x14ac:dyDescent="0.35">
      <c r="N553"/>
      <c r="Q553"/>
      <c r="V553"/>
      <c r="Y553"/>
      <c r="AD553"/>
      <c r="AG553"/>
    </row>
    <row r="554" spans="14:33" ht="15" customHeight="1" x14ac:dyDescent="0.35">
      <c r="N554"/>
      <c r="Q554"/>
      <c r="V554"/>
      <c r="Y554"/>
      <c r="AD554"/>
      <c r="AG554"/>
    </row>
    <row r="555" spans="14:33" ht="15" customHeight="1" x14ac:dyDescent="0.35">
      <c r="N555"/>
      <c r="Q555"/>
      <c r="V555"/>
      <c r="Y555"/>
      <c r="AD555"/>
      <c r="AG555"/>
    </row>
    <row r="556" spans="14:33" ht="15" customHeight="1" x14ac:dyDescent="0.35">
      <c r="N556"/>
      <c r="Q556"/>
      <c r="V556"/>
      <c r="Y556"/>
      <c r="AD556"/>
      <c r="AG556"/>
    </row>
    <row r="557" spans="14:33" ht="15" customHeight="1" x14ac:dyDescent="0.35">
      <c r="N557"/>
      <c r="Q557"/>
      <c r="V557"/>
      <c r="Y557"/>
      <c r="AD557"/>
      <c r="AG557"/>
    </row>
    <row r="558" spans="14:33" ht="15" customHeight="1" x14ac:dyDescent="0.35">
      <c r="N558"/>
      <c r="Q558"/>
      <c r="V558"/>
      <c r="Y558"/>
      <c r="AD558"/>
      <c r="AG558"/>
    </row>
    <row r="559" spans="14:33" ht="15" customHeight="1" x14ac:dyDescent="0.35">
      <c r="N559"/>
      <c r="Q559"/>
      <c r="V559"/>
      <c r="Y559"/>
      <c r="AD559"/>
      <c r="AG559"/>
    </row>
    <row r="560" spans="14:33" ht="15" customHeight="1" x14ac:dyDescent="0.35">
      <c r="N560"/>
      <c r="Q560"/>
      <c r="V560"/>
      <c r="Y560"/>
      <c r="AD560"/>
      <c r="AG560"/>
    </row>
    <row r="561" spans="14:33" ht="15" customHeight="1" x14ac:dyDescent="0.35">
      <c r="N561"/>
      <c r="Q561"/>
      <c r="V561"/>
      <c r="Y561"/>
      <c r="AD561"/>
      <c r="AG561"/>
    </row>
    <row r="562" spans="14:33" ht="15" customHeight="1" x14ac:dyDescent="0.35">
      <c r="N562"/>
      <c r="Q562"/>
      <c r="V562"/>
      <c r="Y562"/>
      <c r="AD562"/>
      <c r="AG562"/>
    </row>
    <row r="563" spans="14:33" ht="15" customHeight="1" x14ac:dyDescent="0.35">
      <c r="N563"/>
      <c r="Q563"/>
      <c r="V563"/>
      <c r="Y563"/>
      <c r="AD563"/>
      <c r="AG563"/>
    </row>
    <row r="564" spans="14:33" ht="15" customHeight="1" x14ac:dyDescent="0.35">
      <c r="N564"/>
      <c r="Q564"/>
      <c r="V564"/>
      <c r="Y564"/>
      <c r="AD564"/>
      <c r="AG564"/>
    </row>
    <row r="565" spans="14:33" ht="15" customHeight="1" x14ac:dyDescent="0.35">
      <c r="N565"/>
      <c r="Q565"/>
      <c r="V565"/>
      <c r="Y565"/>
      <c r="AD565"/>
      <c r="AG565"/>
    </row>
    <row r="566" spans="14:33" ht="15" customHeight="1" x14ac:dyDescent="0.35">
      <c r="N566"/>
      <c r="Q566"/>
      <c r="V566"/>
      <c r="Y566"/>
      <c r="AD566"/>
      <c r="AG566"/>
    </row>
    <row r="567" spans="14:33" ht="15" customHeight="1" x14ac:dyDescent="0.35">
      <c r="N567"/>
      <c r="Q567"/>
      <c r="V567"/>
      <c r="Y567"/>
      <c r="AD567"/>
      <c r="AG567"/>
    </row>
    <row r="568" spans="14:33" ht="15" customHeight="1" x14ac:dyDescent="0.35">
      <c r="N568"/>
      <c r="Q568"/>
      <c r="V568"/>
      <c r="Y568"/>
      <c r="AD568"/>
      <c r="AG568"/>
    </row>
    <row r="569" spans="14:33" ht="15" customHeight="1" x14ac:dyDescent="0.35">
      <c r="N569"/>
      <c r="Q569"/>
      <c r="V569"/>
      <c r="Y569"/>
      <c r="AD569"/>
      <c r="AG569"/>
    </row>
    <row r="570" spans="14:33" ht="15" customHeight="1" x14ac:dyDescent="0.35">
      <c r="N570"/>
      <c r="Q570"/>
      <c r="V570"/>
      <c r="Y570"/>
      <c r="AD570"/>
      <c r="AG570"/>
    </row>
    <row r="571" spans="14:33" ht="15" customHeight="1" x14ac:dyDescent="0.35">
      <c r="N571"/>
      <c r="Q571"/>
      <c r="V571"/>
      <c r="Y571"/>
      <c r="AD571"/>
      <c r="AG571"/>
    </row>
    <row r="572" spans="14:33" ht="15" customHeight="1" x14ac:dyDescent="0.35">
      <c r="N572"/>
      <c r="Q572"/>
      <c r="V572"/>
      <c r="Y572"/>
      <c r="AD572"/>
      <c r="AG572"/>
    </row>
    <row r="573" spans="14:33" ht="15" customHeight="1" x14ac:dyDescent="0.35">
      <c r="N573"/>
      <c r="Q573"/>
      <c r="V573"/>
      <c r="Y573"/>
      <c r="AD573"/>
      <c r="AG573"/>
    </row>
    <row r="574" spans="14:33" ht="15" customHeight="1" x14ac:dyDescent="0.35">
      <c r="N574"/>
      <c r="Q574"/>
      <c r="V574"/>
      <c r="Y574"/>
      <c r="AD574"/>
      <c r="AG574"/>
    </row>
    <row r="575" spans="14:33" ht="15" customHeight="1" x14ac:dyDescent="0.35">
      <c r="N575"/>
      <c r="Q575"/>
      <c r="V575"/>
      <c r="Y575"/>
      <c r="AD575"/>
      <c r="AG575"/>
    </row>
    <row r="576" spans="14:33" ht="15" customHeight="1" x14ac:dyDescent="0.35">
      <c r="N576"/>
      <c r="Q576"/>
      <c r="V576"/>
      <c r="Y576"/>
      <c r="AD576"/>
      <c r="AG576"/>
    </row>
    <row r="577" spans="14:33" ht="15" customHeight="1" x14ac:dyDescent="0.35">
      <c r="N577"/>
      <c r="Q577"/>
      <c r="V577"/>
      <c r="Y577"/>
      <c r="AD577"/>
      <c r="AG577"/>
    </row>
    <row r="578" spans="14:33" ht="15" customHeight="1" x14ac:dyDescent="0.35">
      <c r="N578"/>
      <c r="Q578"/>
      <c r="V578"/>
      <c r="Y578"/>
      <c r="AD578"/>
      <c r="AG578"/>
    </row>
    <row r="579" spans="14:33" ht="15" customHeight="1" x14ac:dyDescent="0.35">
      <c r="N579"/>
      <c r="Q579"/>
      <c r="V579"/>
      <c r="Y579"/>
      <c r="AD579"/>
      <c r="AG579"/>
    </row>
    <row r="580" spans="14:33" ht="15" customHeight="1" x14ac:dyDescent="0.35">
      <c r="N580"/>
      <c r="Q580"/>
      <c r="V580"/>
      <c r="Y580"/>
      <c r="AD580"/>
      <c r="AG580"/>
    </row>
    <row r="581" spans="14:33" ht="15" customHeight="1" x14ac:dyDescent="0.35">
      <c r="N581"/>
      <c r="Q581"/>
      <c r="V581"/>
      <c r="Y581"/>
      <c r="AD581"/>
      <c r="AG581"/>
    </row>
    <row r="582" spans="14:33" ht="15" customHeight="1" x14ac:dyDescent="0.35">
      <c r="N582"/>
      <c r="Q582"/>
      <c r="V582"/>
      <c r="Y582"/>
      <c r="AD582"/>
      <c r="AG582"/>
    </row>
    <row r="583" spans="14:33" ht="15" customHeight="1" x14ac:dyDescent="0.35">
      <c r="N583"/>
      <c r="Q583"/>
      <c r="V583"/>
      <c r="Y583"/>
      <c r="AD583"/>
      <c r="AG583"/>
    </row>
    <row r="584" spans="14:33" ht="15" customHeight="1" x14ac:dyDescent="0.35">
      <c r="N584"/>
      <c r="Q584"/>
      <c r="V584"/>
      <c r="Y584"/>
      <c r="AD584"/>
      <c r="AG584"/>
    </row>
    <row r="585" spans="14:33" ht="15" customHeight="1" x14ac:dyDescent="0.35">
      <c r="N585"/>
      <c r="Q585"/>
      <c r="V585"/>
      <c r="Y585"/>
      <c r="AD585"/>
      <c r="AG585"/>
    </row>
    <row r="586" spans="14:33" ht="15" customHeight="1" x14ac:dyDescent="0.35">
      <c r="N586"/>
      <c r="Q586"/>
      <c r="V586"/>
      <c r="Y586"/>
      <c r="AD586"/>
      <c r="AG586"/>
    </row>
    <row r="587" spans="14:33" ht="15" customHeight="1" x14ac:dyDescent="0.35">
      <c r="N587"/>
      <c r="Q587"/>
      <c r="V587"/>
      <c r="Y587"/>
      <c r="AD587"/>
      <c r="AG587"/>
    </row>
    <row r="588" spans="14:33" ht="15" customHeight="1" x14ac:dyDescent="0.35">
      <c r="N588"/>
      <c r="Q588"/>
      <c r="V588"/>
      <c r="Y588"/>
      <c r="AD588"/>
      <c r="AG588"/>
    </row>
    <row r="589" spans="14:33" ht="15" customHeight="1" x14ac:dyDescent="0.35">
      <c r="N589"/>
      <c r="Q589"/>
      <c r="V589"/>
      <c r="Y589"/>
      <c r="AD589"/>
      <c r="AG589"/>
    </row>
    <row r="590" spans="14:33" ht="15" customHeight="1" x14ac:dyDescent="0.35">
      <c r="N590"/>
      <c r="Q590"/>
      <c r="V590"/>
      <c r="Y590"/>
      <c r="AD590"/>
      <c r="AG590"/>
    </row>
    <row r="591" spans="14:33" ht="15" customHeight="1" x14ac:dyDescent="0.35">
      <c r="N591"/>
      <c r="Q591"/>
      <c r="V591"/>
      <c r="Y591"/>
      <c r="AD591"/>
      <c r="AG591"/>
    </row>
    <row r="592" spans="14:33" ht="15" customHeight="1" x14ac:dyDescent="0.35">
      <c r="N592"/>
      <c r="Q592"/>
      <c r="V592"/>
      <c r="Y592"/>
      <c r="AD592"/>
      <c r="AG592"/>
    </row>
    <row r="593" spans="14:33" ht="15" customHeight="1" x14ac:dyDescent="0.35">
      <c r="N593"/>
      <c r="Q593"/>
      <c r="V593"/>
      <c r="Y593"/>
      <c r="AD593"/>
      <c r="AG593"/>
    </row>
    <row r="594" spans="14:33" ht="15" customHeight="1" x14ac:dyDescent="0.35">
      <c r="N594"/>
      <c r="Q594"/>
      <c r="V594"/>
      <c r="Y594"/>
      <c r="AD594"/>
      <c r="AG594"/>
    </row>
    <row r="595" spans="14:33" ht="15" customHeight="1" x14ac:dyDescent="0.35">
      <c r="N595"/>
      <c r="Q595"/>
      <c r="V595"/>
      <c r="Y595"/>
      <c r="AD595"/>
      <c r="AG595"/>
    </row>
    <row r="596" spans="14:33" ht="15" customHeight="1" x14ac:dyDescent="0.35">
      <c r="N596"/>
      <c r="Q596"/>
      <c r="V596"/>
      <c r="Y596"/>
      <c r="AD596"/>
      <c r="AG596"/>
    </row>
    <row r="597" spans="14:33" ht="15" customHeight="1" x14ac:dyDescent="0.35">
      <c r="N597"/>
      <c r="Q597"/>
      <c r="V597"/>
      <c r="Y597"/>
      <c r="AD597"/>
      <c r="AG597"/>
    </row>
    <row r="598" spans="14:33" ht="15" customHeight="1" x14ac:dyDescent="0.35">
      <c r="N598"/>
      <c r="Q598"/>
      <c r="V598"/>
      <c r="Y598"/>
      <c r="AD598"/>
      <c r="AG598"/>
    </row>
    <row r="599" spans="14:33" ht="15" customHeight="1" x14ac:dyDescent="0.35">
      <c r="N599"/>
      <c r="Q599"/>
      <c r="V599"/>
      <c r="Y599"/>
      <c r="AD599"/>
      <c r="AG599"/>
    </row>
    <row r="600" spans="14:33" ht="15" customHeight="1" x14ac:dyDescent="0.35">
      <c r="N600"/>
      <c r="Q600"/>
      <c r="V600"/>
      <c r="Y600"/>
      <c r="AD600"/>
      <c r="AG600"/>
    </row>
    <row r="601" spans="14:33" ht="15" customHeight="1" x14ac:dyDescent="0.35">
      <c r="N601"/>
      <c r="Q601"/>
      <c r="V601"/>
      <c r="Y601"/>
      <c r="AD601"/>
      <c r="AG601"/>
    </row>
    <row r="602" spans="14:33" ht="15" customHeight="1" x14ac:dyDescent="0.35">
      <c r="N602"/>
      <c r="Q602"/>
      <c r="V602"/>
      <c r="Y602"/>
      <c r="AD602"/>
      <c r="AG602"/>
    </row>
    <row r="603" spans="14:33" ht="15" customHeight="1" x14ac:dyDescent="0.35">
      <c r="N603"/>
      <c r="Q603"/>
      <c r="V603"/>
      <c r="Y603"/>
      <c r="AD603"/>
      <c r="AG603"/>
    </row>
    <row r="604" spans="14:33" ht="15" customHeight="1" x14ac:dyDescent="0.35">
      <c r="N604"/>
      <c r="Q604"/>
      <c r="V604"/>
      <c r="Y604"/>
      <c r="AD604"/>
      <c r="AG604"/>
    </row>
    <row r="605" spans="14:33" ht="15" customHeight="1" x14ac:dyDescent="0.35">
      <c r="N605"/>
      <c r="Q605"/>
      <c r="V605"/>
      <c r="Y605"/>
      <c r="AD605"/>
      <c r="AG605"/>
    </row>
    <row r="606" spans="14:33" ht="15" customHeight="1" x14ac:dyDescent="0.35">
      <c r="N606"/>
      <c r="Q606"/>
      <c r="V606"/>
      <c r="Y606"/>
      <c r="AD606"/>
      <c r="AG606"/>
    </row>
    <row r="607" spans="14:33" ht="15" customHeight="1" x14ac:dyDescent="0.35">
      <c r="N607"/>
      <c r="Q607"/>
      <c r="V607"/>
      <c r="Y607"/>
      <c r="AD607"/>
      <c r="AG607"/>
    </row>
    <row r="608" spans="14:33" ht="15" customHeight="1" x14ac:dyDescent="0.35">
      <c r="N608"/>
      <c r="Q608"/>
      <c r="V608"/>
      <c r="Y608"/>
      <c r="AD608"/>
      <c r="AG608"/>
    </row>
    <row r="609" spans="14:33" ht="15" customHeight="1" x14ac:dyDescent="0.35">
      <c r="N609"/>
      <c r="Q609"/>
      <c r="V609"/>
      <c r="Y609"/>
      <c r="AD609"/>
      <c r="AG609"/>
    </row>
    <row r="610" spans="14:33" ht="15" customHeight="1" x14ac:dyDescent="0.35">
      <c r="N610"/>
      <c r="Q610"/>
      <c r="V610"/>
      <c r="Y610"/>
      <c r="AD610"/>
      <c r="AG610"/>
    </row>
    <row r="611" spans="14:33" ht="15" customHeight="1" x14ac:dyDescent="0.35">
      <c r="N611"/>
      <c r="Q611"/>
      <c r="V611"/>
      <c r="Y611"/>
      <c r="AD611"/>
      <c r="AG611"/>
    </row>
    <row r="612" spans="14:33" ht="15" customHeight="1" x14ac:dyDescent="0.35">
      <c r="N612"/>
      <c r="Q612"/>
      <c r="V612"/>
      <c r="Y612"/>
      <c r="AD612"/>
      <c r="AG612"/>
    </row>
    <row r="613" spans="14:33" ht="15" customHeight="1" x14ac:dyDescent="0.35">
      <c r="N613"/>
      <c r="Q613"/>
      <c r="V613"/>
      <c r="Y613"/>
      <c r="AD613"/>
      <c r="AG613"/>
    </row>
    <row r="614" spans="14:33" ht="15" customHeight="1" x14ac:dyDescent="0.35">
      <c r="N614"/>
      <c r="Q614"/>
      <c r="V614"/>
      <c r="Y614"/>
      <c r="AD614"/>
      <c r="AG614"/>
    </row>
    <row r="615" spans="14:33" ht="15" customHeight="1" x14ac:dyDescent="0.35">
      <c r="N615"/>
      <c r="Q615"/>
      <c r="V615"/>
      <c r="Y615"/>
      <c r="AD615"/>
      <c r="AG615"/>
    </row>
    <row r="616" spans="14:33" ht="15" customHeight="1" x14ac:dyDescent="0.35">
      <c r="N616"/>
      <c r="Q616"/>
      <c r="V616"/>
      <c r="Y616"/>
      <c r="AD616"/>
      <c r="AG616"/>
    </row>
    <row r="617" spans="14:33" ht="15" customHeight="1" x14ac:dyDescent="0.35">
      <c r="N617"/>
      <c r="Q617"/>
      <c r="V617"/>
      <c r="Y617"/>
      <c r="AD617"/>
      <c r="AG617"/>
    </row>
    <row r="618" spans="14:33" ht="15" customHeight="1" x14ac:dyDescent="0.35">
      <c r="N618"/>
      <c r="Q618"/>
      <c r="V618"/>
      <c r="Y618"/>
      <c r="AD618"/>
      <c r="AG618"/>
    </row>
    <row r="619" spans="14:33" ht="15" customHeight="1" x14ac:dyDescent="0.35">
      <c r="N619"/>
      <c r="Q619"/>
      <c r="V619"/>
      <c r="Y619"/>
      <c r="AD619"/>
      <c r="AG619"/>
    </row>
    <row r="620" spans="14:33" ht="15" customHeight="1" x14ac:dyDescent="0.35">
      <c r="N620"/>
      <c r="Q620"/>
      <c r="V620"/>
      <c r="Y620"/>
      <c r="AD620"/>
      <c r="AG620"/>
    </row>
    <row r="621" spans="14:33" ht="15" customHeight="1" x14ac:dyDescent="0.35">
      <c r="N621"/>
      <c r="Q621"/>
      <c r="V621"/>
      <c r="Y621"/>
      <c r="AD621"/>
      <c r="AG621"/>
    </row>
    <row r="622" spans="14:33" ht="15" customHeight="1" x14ac:dyDescent="0.35">
      <c r="N622"/>
      <c r="Q622"/>
      <c r="V622"/>
      <c r="Y622"/>
      <c r="AD622"/>
      <c r="AG622"/>
    </row>
    <row r="623" spans="14:33" ht="15" customHeight="1" x14ac:dyDescent="0.35">
      <c r="N623"/>
      <c r="Q623"/>
      <c r="V623"/>
      <c r="Y623"/>
      <c r="AD623"/>
      <c r="AG623"/>
    </row>
    <row r="624" spans="14:33" ht="15" customHeight="1" x14ac:dyDescent="0.35">
      <c r="N624"/>
      <c r="Q624"/>
      <c r="V624"/>
      <c r="Y624"/>
      <c r="AD624"/>
      <c r="AG624"/>
    </row>
    <row r="625" spans="14:33" ht="15" customHeight="1" x14ac:dyDescent="0.35">
      <c r="N625"/>
      <c r="Q625"/>
      <c r="V625"/>
      <c r="Y625"/>
      <c r="AD625"/>
      <c r="AG625"/>
    </row>
    <row r="626" spans="14:33" ht="15" customHeight="1" x14ac:dyDescent="0.35">
      <c r="N626"/>
      <c r="Q626"/>
      <c r="V626"/>
      <c r="Y626"/>
      <c r="AD626"/>
      <c r="AG626"/>
    </row>
    <row r="627" spans="14:33" ht="15" customHeight="1" x14ac:dyDescent="0.35">
      <c r="N627"/>
      <c r="Q627"/>
      <c r="V627"/>
      <c r="Y627"/>
      <c r="AD627"/>
      <c r="AG627"/>
    </row>
    <row r="628" spans="14:33" ht="15" customHeight="1" x14ac:dyDescent="0.35">
      <c r="N628"/>
      <c r="Q628"/>
      <c r="V628"/>
      <c r="Y628"/>
      <c r="AD628"/>
      <c r="AG628"/>
    </row>
    <row r="629" spans="14:33" ht="15" customHeight="1" x14ac:dyDescent="0.35">
      <c r="N629"/>
      <c r="Q629"/>
      <c r="V629"/>
      <c r="Y629"/>
      <c r="AD629"/>
      <c r="AG629"/>
    </row>
    <row r="630" spans="14:33" ht="15" customHeight="1" x14ac:dyDescent="0.35">
      <c r="N630"/>
      <c r="Q630"/>
      <c r="V630"/>
      <c r="Y630"/>
      <c r="AD630"/>
      <c r="AG630"/>
    </row>
    <row r="631" spans="14:33" ht="15" customHeight="1" x14ac:dyDescent="0.35">
      <c r="N631"/>
      <c r="Q631"/>
      <c r="V631"/>
      <c r="Y631"/>
      <c r="AD631"/>
      <c r="AG631"/>
    </row>
    <row r="632" spans="14:33" ht="15" customHeight="1" x14ac:dyDescent="0.35">
      <c r="N632"/>
      <c r="Q632"/>
      <c r="V632"/>
      <c r="Y632"/>
      <c r="AD632"/>
      <c r="AG632"/>
    </row>
    <row r="633" spans="14:33" ht="15" customHeight="1" x14ac:dyDescent="0.35">
      <c r="N633"/>
      <c r="Q633"/>
      <c r="V633"/>
      <c r="Y633"/>
      <c r="AD633"/>
      <c r="AG633"/>
    </row>
    <row r="634" spans="14:33" ht="15" customHeight="1" x14ac:dyDescent="0.35">
      <c r="N634"/>
      <c r="Q634"/>
      <c r="V634"/>
      <c r="Y634"/>
      <c r="AD634"/>
      <c r="AG634"/>
    </row>
    <row r="635" spans="14:33" ht="15" customHeight="1" x14ac:dyDescent="0.35">
      <c r="N635"/>
      <c r="Q635"/>
      <c r="V635"/>
      <c r="Y635"/>
      <c r="AD635"/>
      <c r="AG635"/>
    </row>
    <row r="636" spans="14:33" ht="15" customHeight="1" x14ac:dyDescent="0.35">
      <c r="N636"/>
      <c r="Q636"/>
      <c r="V636"/>
      <c r="Y636"/>
      <c r="AD636"/>
      <c r="AG636"/>
    </row>
    <row r="637" spans="14:33" ht="15" customHeight="1" x14ac:dyDescent="0.35">
      <c r="N637"/>
      <c r="Q637"/>
      <c r="V637"/>
      <c r="Y637"/>
      <c r="AD637"/>
      <c r="AG637"/>
    </row>
    <row r="638" spans="14:33" ht="15" customHeight="1" x14ac:dyDescent="0.35">
      <c r="N638"/>
      <c r="Q638"/>
      <c r="V638"/>
      <c r="Y638"/>
      <c r="AD638"/>
      <c r="AG638"/>
    </row>
    <row r="639" spans="14:33" ht="15" customHeight="1" x14ac:dyDescent="0.35">
      <c r="N639"/>
      <c r="Q639"/>
      <c r="V639"/>
      <c r="Y639"/>
      <c r="AD639"/>
      <c r="AG639"/>
    </row>
    <row r="640" spans="14:33" ht="15" customHeight="1" x14ac:dyDescent="0.35">
      <c r="N640"/>
      <c r="Q640"/>
      <c r="V640"/>
      <c r="Y640"/>
      <c r="AD640"/>
      <c r="AG640"/>
    </row>
    <row r="641" spans="14:33" ht="15" customHeight="1" x14ac:dyDescent="0.35">
      <c r="N641"/>
      <c r="Q641"/>
      <c r="V641"/>
      <c r="Y641"/>
      <c r="AD641"/>
      <c r="AG641"/>
    </row>
    <row r="642" spans="14:33" ht="15" customHeight="1" x14ac:dyDescent="0.35">
      <c r="N642"/>
      <c r="Q642"/>
      <c r="V642"/>
      <c r="Y642"/>
      <c r="AD642"/>
      <c r="AG642"/>
    </row>
    <row r="643" spans="14:33" ht="15" customHeight="1" x14ac:dyDescent="0.35">
      <c r="N643"/>
      <c r="Q643"/>
      <c r="V643"/>
      <c r="Y643"/>
      <c r="AD643"/>
      <c r="AG643"/>
    </row>
    <row r="644" spans="14:33" ht="15" customHeight="1" x14ac:dyDescent="0.35">
      <c r="N644"/>
      <c r="Q644"/>
      <c r="V644"/>
      <c r="Y644"/>
      <c r="AD644"/>
      <c r="AG644"/>
    </row>
    <row r="645" spans="14:33" ht="15" customHeight="1" x14ac:dyDescent="0.35">
      <c r="N645"/>
      <c r="Q645"/>
      <c r="V645"/>
      <c r="Y645"/>
      <c r="AD645"/>
      <c r="AG645"/>
    </row>
    <row r="646" spans="14:33" ht="15" customHeight="1" x14ac:dyDescent="0.35">
      <c r="N646"/>
      <c r="Q646"/>
      <c r="V646"/>
      <c r="Y646"/>
      <c r="AD646"/>
      <c r="AG646"/>
    </row>
    <row r="647" spans="14:33" ht="15" customHeight="1" x14ac:dyDescent="0.35">
      <c r="N647"/>
      <c r="Q647"/>
      <c r="V647"/>
      <c r="Y647"/>
      <c r="AD647"/>
      <c r="AG647"/>
    </row>
    <row r="648" spans="14:33" ht="15" customHeight="1" x14ac:dyDescent="0.35">
      <c r="N648"/>
      <c r="Q648"/>
      <c r="V648"/>
      <c r="Y648"/>
      <c r="AD648"/>
      <c r="AG648"/>
    </row>
    <row r="649" spans="14:33" ht="15" customHeight="1" x14ac:dyDescent="0.35">
      <c r="N649"/>
      <c r="Q649"/>
      <c r="V649"/>
      <c r="Y649"/>
      <c r="AD649"/>
      <c r="AG649"/>
    </row>
    <row r="650" spans="14:33" ht="15" customHeight="1" x14ac:dyDescent="0.35">
      <c r="N650"/>
      <c r="Q650"/>
      <c r="V650"/>
      <c r="Y650"/>
      <c r="AD650"/>
      <c r="AG650"/>
    </row>
    <row r="651" spans="14:33" ht="15" customHeight="1" x14ac:dyDescent="0.35">
      <c r="N651"/>
      <c r="Q651"/>
      <c r="V651"/>
      <c r="Y651"/>
      <c r="AD651"/>
      <c r="AG651"/>
    </row>
    <row r="652" spans="14:33" ht="15" customHeight="1" x14ac:dyDescent="0.35">
      <c r="N652"/>
      <c r="Q652"/>
      <c r="V652"/>
      <c r="Y652"/>
      <c r="AD652"/>
      <c r="AG652"/>
    </row>
    <row r="653" spans="14:33" ht="15" customHeight="1" x14ac:dyDescent="0.35">
      <c r="N653"/>
      <c r="Q653"/>
      <c r="V653"/>
      <c r="Y653"/>
      <c r="AD653"/>
      <c r="AG653"/>
    </row>
    <row r="654" spans="14:33" ht="15" customHeight="1" x14ac:dyDescent="0.35">
      <c r="N654"/>
      <c r="Q654"/>
      <c r="V654"/>
      <c r="Y654"/>
      <c r="AD654"/>
      <c r="AG654"/>
    </row>
    <row r="655" spans="14:33" ht="15" customHeight="1" x14ac:dyDescent="0.35">
      <c r="N655"/>
      <c r="Q655"/>
      <c r="V655"/>
      <c r="Y655"/>
      <c r="AD655"/>
      <c r="AG655"/>
    </row>
    <row r="656" spans="14:33" ht="15" customHeight="1" x14ac:dyDescent="0.35">
      <c r="N656"/>
      <c r="Q656"/>
      <c r="V656"/>
      <c r="Y656"/>
      <c r="AD656"/>
      <c r="AG656"/>
    </row>
    <row r="657" spans="14:33" ht="15" customHeight="1" x14ac:dyDescent="0.35">
      <c r="N657"/>
      <c r="Q657"/>
      <c r="V657"/>
      <c r="Y657"/>
      <c r="AD657"/>
      <c r="AG657"/>
    </row>
    <row r="658" spans="14:33" ht="15" customHeight="1" x14ac:dyDescent="0.35">
      <c r="N658"/>
      <c r="Q658"/>
      <c r="V658"/>
      <c r="Y658"/>
      <c r="AD658"/>
      <c r="AG658"/>
    </row>
    <row r="659" spans="14:33" ht="15" customHeight="1" x14ac:dyDescent="0.35">
      <c r="N659"/>
      <c r="Q659"/>
      <c r="V659"/>
      <c r="Y659"/>
      <c r="AD659"/>
      <c r="AG659"/>
    </row>
    <row r="660" spans="14:33" ht="15" customHeight="1" x14ac:dyDescent="0.35">
      <c r="N660"/>
      <c r="Q660"/>
      <c r="V660"/>
      <c r="Y660"/>
      <c r="AD660"/>
      <c r="AG660"/>
    </row>
    <row r="661" spans="14:33" ht="15" customHeight="1" x14ac:dyDescent="0.35">
      <c r="N661"/>
      <c r="Q661"/>
      <c r="V661"/>
      <c r="Y661"/>
      <c r="AD661"/>
      <c r="AG661"/>
    </row>
    <row r="662" spans="14:33" ht="15" customHeight="1" x14ac:dyDescent="0.35">
      <c r="N662"/>
      <c r="Q662"/>
      <c r="V662"/>
      <c r="Y662"/>
      <c r="AD662"/>
      <c r="AG662"/>
    </row>
    <row r="663" spans="14:33" ht="15" customHeight="1" x14ac:dyDescent="0.35">
      <c r="N663"/>
      <c r="Q663"/>
      <c r="V663"/>
      <c r="Y663"/>
      <c r="AD663"/>
      <c r="AG663"/>
    </row>
    <row r="664" spans="14:33" ht="15" customHeight="1" x14ac:dyDescent="0.35">
      <c r="N664"/>
      <c r="Q664"/>
      <c r="V664"/>
      <c r="Y664"/>
      <c r="AD664"/>
      <c r="AG664"/>
    </row>
    <row r="665" spans="14:33" ht="15" customHeight="1" x14ac:dyDescent="0.35">
      <c r="N665"/>
      <c r="Q665"/>
      <c r="V665"/>
      <c r="Y665"/>
      <c r="AD665"/>
      <c r="AG665"/>
    </row>
    <row r="666" spans="14:33" ht="15" customHeight="1" x14ac:dyDescent="0.35">
      <c r="N666"/>
      <c r="Q666"/>
      <c r="V666"/>
      <c r="Y666"/>
      <c r="AD666"/>
      <c r="AG666"/>
    </row>
    <row r="667" spans="14:33" ht="15" customHeight="1" x14ac:dyDescent="0.35">
      <c r="N667"/>
      <c r="Q667"/>
      <c r="V667"/>
      <c r="Y667"/>
      <c r="AD667"/>
      <c r="AG667"/>
    </row>
    <row r="668" spans="14:33" ht="15" customHeight="1" x14ac:dyDescent="0.35">
      <c r="N668"/>
      <c r="Q668"/>
      <c r="V668"/>
      <c r="Y668"/>
      <c r="AD668"/>
      <c r="AG668"/>
    </row>
    <row r="669" spans="14:33" ht="15" customHeight="1" x14ac:dyDescent="0.35">
      <c r="N669"/>
      <c r="Q669"/>
      <c r="V669"/>
      <c r="Y669"/>
      <c r="AD669"/>
      <c r="AG669"/>
    </row>
    <row r="670" spans="14:33" ht="15" customHeight="1" x14ac:dyDescent="0.35">
      <c r="N670"/>
      <c r="Q670"/>
      <c r="V670"/>
      <c r="Y670"/>
      <c r="AD670"/>
      <c r="AG670"/>
    </row>
    <row r="671" spans="14:33" ht="15" customHeight="1" x14ac:dyDescent="0.35">
      <c r="N671"/>
      <c r="Q671"/>
      <c r="V671"/>
      <c r="Y671"/>
      <c r="AD671"/>
      <c r="AG671"/>
    </row>
    <row r="672" spans="14:33" ht="15" customHeight="1" x14ac:dyDescent="0.35">
      <c r="N672"/>
      <c r="Q672"/>
      <c r="V672"/>
      <c r="Y672"/>
      <c r="AD672"/>
      <c r="AG672"/>
    </row>
    <row r="673" spans="14:33" ht="15" customHeight="1" x14ac:dyDescent="0.35">
      <c r="N673"/>
      <c r="Q673"/>
      <c r="V673"/>
      <c r="Y673"/>
      <c r="AD673"/>
      <c r="AG673"/>
    </row>
    <row r="674" spans="14:33" ht="15" customHeight="1" x14ac:dyDescent="0.35">
      <c r="N674"/>
      <c r="Q674"/>
      <c r="V674"/>
      <c r="Y674"/>
      <c r="AD674"/>
      <c r="AG674"/>
    </row>
    <row r="675" spans="14:33" ht="15" customHeight="1" x14ac:dyDescent="0.35">
      <c r="N675"/>
      <c r="Q675"/>
      <c r="V675"/>
      <c r="Y675"/>
      <c r="AD675"/>
      <c r="AG675"/>
    </row>
    <row r="676" spans="14:33" ht="15" customHeight="1" x14ac:dyDescent="0.35">
      <c r="N676"/>
      <c r="Q676"/>
      <c r="V676"/>
      <c r="Y676"/>
      <c r="AD676"/>
      <c r="AG676"/>
    </row>
    <row r="677" spans="14:33" ht="15" customHeight="1" x14ac:dyDescent="0.35">
      <c r="N677"/>
      <c r="Q677"/>
      <c r="V677"/>
      <c r="Y677"/>
      <c r="AD677"/>
      <c r="AG677"/>
    </row>
    <row r="678" spans="14:33" ht="15" customHeight="1" x14ac:dyDescent="0.35">
      <c r="N678"/>
      <c r="Q678"/>
      <c r="V678"/>
      <c r="Y678"/>
      <c r="AD678"/>
      <c r="AG678"/>
    </row>
    <row r="679" spans="14:33" ht="15" customHeight="1" x14ac:dyDescent="0.35">
      <c r="N679"/>
      <c r="Q679"/>
      <c r="V679"/>
      <c r="Y679"/>
      <c r="AD679"/>
      <c r="AG679"/>
    </row>
    <row r="680" spans="14:33" ht="15" customHeight="1" x14ac:dyDescent="0.35">
      <c r="N680"/>
      <c r="Q680"/>
      <c r="V680"/>
      <c r="Y680"/>
      <c r="AD680"/>
      <c r="AG680"/>
    </row>
    <row r="681" spans="14:33" ht="15" customHeight="1" x14ac:dyDescent="0.35">
      <c r="N681"/>
      <c r="Q681"/>
      <c r="V681"/>
      <c r="Y681"/>
      <c r="AD681"/>
      <c r="AG681"/>
    </row>
    <row r="682" spans="14:33" ht="15" customHeight="1" x14ac:dyDescent="0.35">
      <c r="N682"/>
      <c r="Q682"/>
      <c r="V682"/>
      <c r="Y682"/>
      <c r="AD682"/>
      <c r="AG682"/>
    </row>
    <row r="683" spans="14:33" ht="15" customHeight="1" x14ac:dyDescent="0.35">
      <c r="N683"/>
      <c r="Q683"/>
      <c r="V683"/>
      <c r="Y683"/>
      <c r="AD683"/>
      <c r="AG683"/>
    </row>
    <row r="684" spans="14:33" ht="15" customHeight="1" x14ac:dyDescent="0.35">
      <c r="N684"/>
      <c r="Q684"/>
      <c r="V684"/>
      <c r="Y684"/>
      <c r="AD684"/>
      <c r="AG684"/>
    </row>
    <row r="685" spans="14:33" ht="15" customHeight="1" x14ac:dyDescent="0.35">
      <c r="N685"/>
      <c r="Q685"/>
      <c r="V685"/>
      <c r="Y685"/>
      <c r="AD685"/>
      <c r="AG685"/>
    </row>
    <row r="686" spans="14:33" ht="15" customHeight="1" x14ac:dyDescent="0.35">
      <c r="N686"/>
      <c r="Q686"/>
      <c r="V686"/>
      <c r="Y686"/>
      <c r="AD686"/>
      <c r="AG686"/>
    </row>
    <row r="687" spans="14:33" ht="15" customHeight="1" x14ac:dyDescent="0.35">
      <c r="N687"/>
      <c r="Q687"/>
      <c r="V687"/>
      <c r="Y687"/>
      <c r="AD687"/>
      <c r="AG687"/>
    </row>
    <row r="688" spans="14:33" ht="15" customHeight="1" x14ac:dyDescent="0.35">
      <c r="N688"/>
      <c r="Q688"/>
      <c r="V688"/>
      <c r="Y688"/>
      <c r="AD688"/>
      <c r="AG688"/>
    </row>
    <row r="689" spans="14:33" ht="15" customHeight="1" x14ac:dyDescent="0.35">
      <c r="N689"/>
      <c r="Q689"/>
      <c r="V689"/>
      <c r="Y689"/>
      <c r="AD689"/>
      <c r="AG689"/>
    </row>
    <row r="690" spans="14:33" ht="15" customHeight="1" x14ac:dyDescent="0.35">
      <c r="N690"/>
      <c r="Q690"/>
      <c r="V690"/>
      <c r="Y690"/>
      <c r="AD690"/>
      <c r="AG690"/>
    </row>
    <row r="691" spans="14:33" ht="15" customHeight="1" x14ac:dyDescent="0.35">
      <c r="N691"/>
      <c r="Q691"/>
      <c r="V691"/>
      <c r="Y691"/>
      <c r="AD691"/>
      <c r="AG691"/>
    </row>
    <row r="692" spans="14:33" ht="15" customHeight="1" x14ac:dyDescent="0.35">
      <c r="N692"/>
      <c r="Q692"/>
      <c r="V692"/>
      <c r="Y692"/>
      <c r="AD692"/>
      <c r="AG692"/>
    </row>
    <row r="693" spans="14:33" ht="15" customHeight="1" x14ac:dyDescent="0.35">
      <c r="N693"/>
      <c r="Q693"/>
      <c r="V693"/>
      <c r="Y693"/>
      <c r="AD693"/>
      <c r="AG693"/>
    </row>
    <row r="694" spans="14:33" ht="15" customHeight="1" x14ac:dyDescent="0.35">
      <c r="N694"/>
      <c r="Q694"/>
      <c r="V694"/>
      <c r="Y694"/>
      <c r="AD694"/>
      <c r="AG694"/>
    </row>
    <row r="695" spans="14:33" ht="15" customHeight="1" x14ac:dyDescent="0.35">
      <c r="N695"/>
      <c r="Q695"/>
      <c r="V695"/>
      <c r="Y695"/>
      <c r="AD695"/>
      <c r="AG695"/>
    </row>
    <row r="696" spans="14:33" ht="15" customHeight="1" x14ac:dyDescent="0.35">
      <c r="N696"/>
      <c r="Q696"/>
      <c r="V696"/>
      <c r="Y696"/>
      <c r="AD696"/>
      <c r="AG696"/>
    </row>
    <row r="697" spans="14:33" ht="15" customHeight="1" x14ac:dyDescent="0.35">
      <c r="N697"/>
      <c r="Q697"/>
      <c r="V697"/>
      <c r="Y697"/>
      <c r="AD697"/>
      <c r="AG697"/>
    </row>
    <row r="698" spans="14:33" ht="15" customHeight="1" x14ac:dyDescent="0.35">
      <c r="N698"/>
      <c r="Q698"/>
      <c r="V698"/>
      <c r="Y698"/>
      <c r="AD698"/>
      <c r="AG698"/>
    </row>
    <row r="699" spans="14:33" ht="15" customHeight="1" x14ac:dyDescent="0.35">
      <c r="N699"/>
      <c r="Q699"/>
      <c r="V699"/>
      <c r="Y699"/>
      <c r="AD699"/>
      <c r="AG699"/>
    </row>
    <row r="700" spans="14:33" ht="15" customHeight="1" x14ac:dyDescent="0.35">
      <c r="N700"/>
      <c r="Q700"/>
      <c r="V700"/>
      <c r="Y700"/>
      <c r="AD700"/>
      <c r="AG700"/>
    </row>
    <row r="701" spans="14:33" ht="15" customHeight="1" x14ac:dyDescent="0.35">
      <c r="N701"/>
      <c r="Q701"/>
      <c r="V701"/>
      <c r="Y701"/>
      <c r="AD701"/>
      <c r="AG701"/>
    </row>
    <row r="702" spans="14:33" ht="15" customHeight="1" x14ac:dyDescent="0.35">
      <c r="N702"/>
      <c r="Q702"/>
      <c r="V702"/>
      <c r="Y702"/>
      <c r="AD702"/>
      <c r="AG702"/>
    </row>
    <row r="703" spans="14:33" ht="15" customHeight="1" x14ac:dyDescent="0.35">
      <c r="N703"/>
      <c r="Q703"/>
      <c r="V703"/>
      <c r="Y703"/>
      <c r="AD703"/>
      <c r="AG703"/>
    </row>
    <row r="704" spans="14:33" ht="15" customHeight="1" x14ac:dyDescent="0.35">
      <c r="N704"/>
      <c r="Q704"/>
      <c r="V704"/>
      <c r="Y704"/>
      <c r="AD704"/>
      <c r="AG704"/>
    </row>
    <row r="705" spans="14:33" ht="15" customHeight="1" x14ac:dyDescent="0.35">
      <c r="N705"/>
      <c r="Q705"/>
      <c r="V705"/>
      <c r="Y705"/>
      <c r="AD705"/>
      <c r="AG705"/>
    </row>
    <row r="706" spans="14:33" ht="15" customHeight="1" x14ac:dyDescent="0.35">
      <c r="N706"/>
      <c r="Q706"/>
      <c r="V706"/>
      <c r="Y706"/>
      <c r="AD706"/>
      <c r="AG706"/>
    </row>
    <row r="707" spans="14:33" ht="15" customHeight="1" x14ac:dyDescent="0.35">
      <c r="N707"/>
      <c r="Q707"/>
      <c r="V707"/>
      <c r="Y707"/>
      <c r="AD707"/>
      <c r="AG707"/>
    </row>
    <row r="708" spans="14:33" ht="15" customHeight="1" x14ac:dyDescent="0.35">
      <c r="N708"/>
      <c r="Q708"/>
      <c r="V708"/>
      <c r="Y708"/>
      <c r="AD708"/>
      <c r="AG708"/>
    </row>
    <row r="709" spans="14:33" ht="15" customHeight="1" x14ac:dyDescent="0.35">
      <c r="N709"/>
      <c r="Q709"/>
      <c r="V709"/>
      <c r="Y709"/>
      <c r="AD709"/>
      <c r="AG709"/>
    </row>
    <row r="710" spans="14:33" ht="15" customHeight="1" x14ac:dyDescent="0.35">
      <c r="N710"/>
      <c r="Q710"/>
      <c r="V710"/>
      <c r="Y710"/>
      <c r="AD710"/>
      <c r="AG710"/>
    </row>
    <row r="711" spans="14:33" ht="15" customHeight="1" x14ac:dyDescent="0.35">
      <c r="N711"/>
      <c r="Q711"/>
      <c r="V711"/>
      <c r="Y711"/>
      <c r="AD711"/>
      <c r="AG711"/>
    </row>
    <row r="712" spans="14:33" ht="15" customHeight="1" x14ac:dyDescent="0.35">
      <c r="N712"/>
      <c r="Q712"/>
      <c r="V712"/>
      <c r="Y712"/>
      <c r="AD712"/>
      <c r="AG712"/>
    </row>
    <row r="713" spans="14:33" ht="15" customHeight="1" x14ac:dyDescent="0.35">
      <c r="N713"/>
      <c r="Q713"/>
      <c r="V713"/>
      <c r="Y713"/>
      <c r="AD713"/>
      <c r="AG713"/>
    </row>
    <row r="714" spans="14:33" ht="15" customHeight="1" x14ac:dyDescent="0.35">
      <c r="N714"/>
      <c r="Q714"/>
      <c r="V714"/>
      <c r="Y714"/>
      <c r="AD714"/>
      <c r="AG714"/>
    </row>
    <row r="715" spans="14:33" ht="15" customHeight="1" x14ac:dyDescent="0.35">
      <c r="N715"/>
      <c r="Q715"/>
      <c r="V715"/>
      <c r="Y715"/>
      <c r="AD715"/>
      <c r="AG715"/>
    </row>
    <row r="716" spans="14:33" ht="15" customHeight="1" x14ac:dyDescent="0.35">
      <c r="N716"/>
      <c r="Q716"/>
      <c r="V716"/>
      <c r="Y716"/>
      <c r="AD716"/>
      <c r="AG716"/>
    </row>
    <row r="717" spans="14:33" ht="15" customHeight="1" x14ac:dyDescent="0.35">
      <c r="N717"/>
      <c r="Q717"/>
      <c r="V717"/>
      <c r="Y717"/>
      <c r="AD717"/>
      <c r="AG717"/>
    </row>
    <row r="718" spans="14:33" ht="15" customHeight="1" x14ac:dyDescent="0.35">
      <c r="N718"/>
      <c r="Q718"/>
      <c r="V718"/>
      <c r="Y718"/>
      <c r="AD718"/>
      <c r="AG718"/>
    </row>
    <row r="719" spans="14:33" ht="15" customHeight="1" x14ac:dyDescent="0.35">
      <c r="N719"/>
      <c r="Q719"/>
      <c r="V719"/>
      <c r="Y719"/>
      <c r="AD719"/>
      <c r="AG719"/>
    </row>
    <row r="720" spans="14:33" ht="15" customHeight="1" x14ac:dyDescent="0.35">
      <c r="N720"/>
      <c r="Q720"/>
      <c r="V720"/>
      <c r="Y720"/>
      <c r="AD720"/>
      <c r="AG720"/>
    </row>
    <row r="721" spans="14:33" ht="15" customHeight="1" x14ac:dyDescent="0.35">
      <c r="N721"/>
      <c r="Q721"/>
      <c r="V721"/>
      <c r="Y721"/>
      <c r="AD721"/>
      <c r="AG721"/>
    </row>
    <row r="722" spans="14:33" ht="15" customHeight="1" x14ac:dyDescent="0.35">
      <c r="N722"/>
      <c r="Q722"/>
      <c r="V722"/>
      <c r="Y722"/>
      <c r="AD722"/>
      <c r="AG722"/>
    </row>
    <row r="723" spans="14:33" ht="15" customHeight="1" x14ac:dyDescent="0.35">
      <c r="N723"/>
      <c r="Q723"/>
      <c r="V723"/>
      <c r="Y723"/>
      <c r="AD723"/>
      <c r="AG723"/>
    </row>
    <row r="724" spans="14:33" ht="15" customHeight="1" x14ac:dyDescent="0.35">
      <c r="N724"/>
      <c r="Q724"/>
      <c r="V724"/>
      <c r="Y724"/>
      <c r="AD724"/>
      <c r="AG724"/>
    </row>
    <row r="725" spans="14:33" ht="15" customHeight="1" x14ac:dyDescent="0.35">
      <c r="N725"/>
      <c r="Q725"/>
      <c r="V725"/>
      <c r="Y725"/>
      <c r="AD725"/>
      <c r="AG725"/>
    </row>
    <row r="726" spans="14:33" ht="15" customHeight="1" x14ac:dyDescent="0.35">
      <c r="N726"/>
      <c r="Q726"/>
      <c r="V726"/>
      <c r="Y726"/>
      <c r="AD726"/>
      <c r="AG726"/>
    </row>
    <row r="727" spans="14:33" ht="15" customHeight="1" x14ac:dyDescent="0.35">
      <c r="N727"/>
      <c r="Q727"/>
      <c r="V727"/>
      <c r="Y727"/>
      <c r="AD727"/>
      <c r="AG727"/>
    </row>
    <row r="728" spans="14:33" ht="15" customHeight="1" x14ac:dyDescent="0.35">
      <c r="N728"/>
      <c r="Q728"/>
      <c r="V728"/>
      <c r="Y728"/>
      <c r="AD728"/>
      <c r="AG728"/>
    </row>
    <row r="729" spans="14:33" ht="15" customHeight="1" x14ac:dyDescent="0.35">
      <c r="N729"/>
      <c r="Q729"/>
      <c r="V729"/>
      <c r="Y729"/>
      <c r="AD729"/>
      <c r="AG729"/>
    </row>
    <row r="730" spans="14:33" ht="15" customHeight="1" x14ac:dyDescent="0.35">
      <c r="N730"/>
      <c r="Q730"/>
      <c r="V730"/>
      <c r="Y730"/>
      <c r="AD730"/>
      <c r="AG730"/>
    </row>
    <row r="731" spans="14:33" ht="15" customHeight="1" x14ac:dyDescent="0.35">
      <c r="N731"/>
      <c r="Q731"/>
      <c r="V731"/>
      <c r="Y731"/>
      <c r="AD731"/>
      <c r="AG731"/>
    </row>
    <row r="732" spans="14:33" ht="15" customHeight="1" x14ac:dyDescent="0.35">
      <c r="N732"/>
      <c r="Q732"/>
      <c r="V732"/>
      <c r="Y732"/>
      <c r="AD732"/>
      <c r="AG732"/>
    </row>
    <row r="733" spans="14:33" ht="15" customHeight="1" x14ac:dyDescent="0.35">
      <c r="N733"/>
      <c r="Q733"/>
      <c r="V733"/>
      <c r="Y733"/>
      <c r="AD733"/>
      <c r="AG733"/>
    </row>
    <row r="734" spans="14:33" ht="15" customHeight="1" x14ac:dyDescent="0.35">
      <c r="N734"/>
      <c r="Q734"/>
      <c r="V734"/>
      <c r="Y734"/>
      <c r="AD734"/>
      <c r="AG734"/>
    </row>
    <row r="735" spans="14:33" ht="15" customHeight="1" x14ac:dyDescent="0.35">
      <c r="N735"/>
      <c r="Q735"/>
      <c r="V735"/>
      <c r="Y735"/>
      <c r="AD735"/>
      <c r="AG735"/>
    </row>
    <row r="736" spans="14:33" ht="15" customHeight="1" x14ac:dyDescent="0.35">
      <c r="N736"/>
      <c r="Q736"/>
      <c r="V736"/>
      <c r="Y736"/>
      <c r="AD736"/>
      <c r="AG736"/>
    </row>
    <row r="737" spans="14:33" ht="15" customHeight="1" x14ac:dyDescent="0.35">
      <c r="N737"/>
      <c r="Q737"/>
      <c r="V737"/>
      <c r="Y737"/>
      <c r="AD737"/>
      <c r="AG737"/>
    </row>
    <row r="738" spans="14:33" ht="15" customHeight="1" x14ac:dyDescent="0.35">
      <c r="N738"/>
      <c r="Q738"/>
      <c r="V738"/>
      <c r="Y738"/>
      <c r="AD738"/>
      <c r="AG738"/>
    </row>
    <row r="739" spans="14:33" ht="15" customHeight="1" x14ac:dyDescent="0.35">
      <c r="N739"/>
      <c r="Q739"/>
      <c r="V739"/>
      <c r="Y739"/>
      <c r="AD739"/>
      <c r="AG739"/>
    </row>
    <row r="740" spans="14:33" ht="15" customHeight="1" x14ac:dyDescent="0.35">
      <c r="N740"/>
      <c r="Q740"/>
      <c r="V740"/>
      <c r="Y740"/>
      <c r="AD740"/>
      <c r="AG740"/>
    </row>
    <row r="741" spans="14:33" ht="15" customHeight="1" x14ac:dyDescent="0.35">
      <c r="N741"/>
      <c r="Q741"/>
      <c r="V741"/>
      <c r="Y741"/>
      <c r="AD741"/>
      <c r="AG741"/>
    </row>
    <row r="742" spans="14:33" ht="15" customHeight="1" x14ac:dyDescent="0.35">
      <c r="N742"/>
      <c r="Q742"/>
      <c r="V742"/>
      <c r="Y742"/>
      <c r="AD742"/>
      <c r="AG742"/>
    </row>
    <row r="743" spans="14:33" ht="15" customHeight="1" x14ac:dyDescent="0.35">
      <c r="N743"/>
      <c r="Q743"/>
      <c r="V743"/>
      <c r="Y743"/>
      <c r="AD743"/>
      <c r="AG743"/>
    </row>
    <row r="744" spans="14:33" ht="15" customHeight="1" x14ac:dyDescent="0.35">
      <c r="N744"/>
      <c r="Q744"/>
      <c r="V744"/>
      <c r="Y744"/>
      <c r="AD744"/>
      <c r="AG744"/>
    </row>
    <row r="745" spans="14:33" ht="15" customHeight="1" x14ac:dyDescent="0.35">
      <c r="N745"/>
      <c r="Q745"/>
      <c r="V745"/>
      <c r="Y745"/>
      <c r="AD745"/>
      <c r="AG745"/>
    </row>
    <row r="746" spans="14:33" ht="15" customHeight="1" x14ac:dyDescent="0.35">
      <c r="N746"/>
      <c r="Q746"/>
      <c r="V746"/>
      <c r="Y746"/>
      <c r="AD746"/>
      <c r="AG746"/>
    </row>
    <row r="747" spans="14:33" ht="15" customHeight="1" x14ac:dyDescent="0.35">
      <c r="N747"/>
      <c r="Q747"/>
      <c r="V747"/>
      <c r="Y747"/>
      <c r="AD747"/>
      <c r="AG747"/>
    </row>
    <row r="748" spans="14:33" ht="15" customHeight="1" x14ac:dyDescent="0.35">
      <c r="N748"/>
      <c r="Q748"/>
      <c r="V748"/>
      <c r="Y748"/>
      <c r="AD748"/>
      <c r="AG748"/>
    </row>
    <row r="749" spans="14:33" ht="15" customHeight="1" x14ac:dyDescent="0.35">
      <c r="N749"/>
      <c r="Q749"/>
      <c r="V749"/>
      <c r="Y749"/>
      <c r="AD749"/>
      <c r="AG749"/>
    </row>
    <row r="750" spans="14:33" ht="15" customHeight="1" x14ac:dyDescent="0.35">
      <c r="N750"/>
      <c r="Q750"/>
      <c r="V750"/>
      <c r="Y750"/>
      <c r="AD750"/>
      <c r="AG750"/>
    </row>
    <row r="751" spans="14:33" ht="15" customHeight="1" x14ac:dyDescent="0.35">
      <c r="N751"/>
      <c r="Q751"/>
      <c r="V751"/>
      <c r="Y751"/>
      <c r="AD751"/>
      <c r="AG751"/>
    </row>
    <row r="752" spans="14:33" ht="15" customHeight="1" x14ac:dyDescent="0.35">
      <c r="N752"/>
      <c r="Q752"/>
      <c r="V752"/>
      <c r="Y752"/>
      <c r="AD752"/>
      <c r="AG752"/>
    </row>
    <row r="753" spans="14:33" ht="15" customHeight="1" x14ac:dyDescent="0.35">
      <c r="N753"/>
      <c r="Q753"/>
      <c r="V753"/>
      <c r="Y753"/>
      <c r="AD753"/>
      <c r="AG753"/>
    </row>
    <row r="754" spans="14:33" ht="15" customHeight="1" x14ac:dyDescent="0.35">
      <c r="N754"/>
      <c r="Q754"/>
      <c r="V754"/>
      <c r="Y754"/>
      <c r="AD754"/>
      <c r="AG754"/>
    </row>
    <row r="755" spans="14:33" ht="15" customHeight="1" x14ac:dyDescent="0.35">
      <c r="N755"/>
      <c r="Q755"/>
      <c r="V755"/>
      <c r="Y755"/>
      <c r="AD755"/>
      <c r="AG755"/>
    </row>
    <row r="756" spans="14:33" ht="15" customHeight="1" x14ac:dyDescent="0.35">
      <c r="N756"/>
      <c r="Q756"/>
      <c r="V756"/>
      <c r="Y756"/>
      <c r="AD756"/>
      <c r="AG756"/>
    </row>
    <row r="757" spans="14:33" ht="15" customHeight="1" x14ac:dyDescent="0.35">
      <c r="N757"/>
      <c r="Q757"/>
      <c r="V757"/>
      <c r="Y757"/>
      <c r="AD757"/>
      <c r="AG757"/>
    </row>
    <row r="758" spans="14:33" ht="15" customHeight="1" x14ac:dyDescent="0.35">
      <c r="N758"/>
      <c r="Q758"/>
      <c r="V758"/>
      <c r="Y758"/>
      <c r="AD758"/>
      <c r="AG758"/>
    </row>
    <row r="759" spans="14:33" ht="15" customHeight="1" x14ac:dyDescent="0.35">
      <c r="N759"/>
      <c r="Q759"/>
      <c r="V759"/>
      <c r="Y759"/>
      <c r="AD759"/>
      <c r="AG759"/>
    </row>
    <row r="760" spans="14:33" ht="15" customHeight="1" x14ac:dyDescent="0.35">
      <c r="N760"/>
      <c r="Q760"/>
      <c r="V760"/>
      <c r="Y760"/>
      <c r="AD760"/>
      <c r="AG760"/>
    </row>
    <row r="761" spans="14:33" ht="15" customHeight="1" x14ac:dyDescent="0.35">
      <c r="N761"/>
      <c r="Q761"/>
      <c r="V761"/>
      <c r="Y761"/>
      <c r="AD761"/>
      <c r="AG761"/>
    </row>
    <row r="762" spans="14:33" ht="15" customHeight="1" x14ac:dyDescent="0.35">
      <c r="N762"/>
      <c r="Q762"/>
      <c r="V762"/>
      <c r="Y762"/>
      <c r="AD762"/>
      <c r="AG762"/>
    </row>
    <row r="763" spans="14:33" ht="15" customHeight="1" x14ac:dyDescent="0.35">
      <c r="N763"/>
      <c r="Q763"/>
      <c r="V763"/>
      <c r="Y763"/>
      <c r="AD763"/>
      <c r="AG763"/>
    </row>
    <row r="764" spans="14:33" ht="15" customHeight="1" x14ac:dyDescent="0.35">
      <c r="N764"/>
      <c r="Q764"/>
      <c r="V764"/>
      <c r="Y764"/>
      <c r="AD764"/>
      <c r="AG764"/>
    </row>
    <row r="765" spans="14:33" ht="15" customHeight="1" x14ac:dyDescent="0.35">
      <c r="N765"/>
      <c r="Q765"/>
      <c r="V765"/>
      <c r="Y765"/>
      <c r="AD765"/>
      <c r="AG765"/>
    </row>
    <row r="766" spans="14:33" ht="15" customHeight="1" x14ac:dyDescent="0.35">
      <c r="N766"/>
      <c r="Q766"/>
      <c r="V766"/>
      <c r="Y766"/>
      <c r="AD766"/>
      <c r="AG766"/>
    </row>
    <row r="767" spans="14:33" ht="15" customHeight="1" x14ac:dyDescent="0.35">
      <c r="N767"/>
      <c r="Q767"/>
      <c r="V767"/>
      <c r="Y767"/>
      <c r="AD767"/>
      <c r="AG767"/>
    </row>
    <row r="768" spans="14:33" ht="15" customHeight="1" x14ac:dyDescent="0.35">
      <c r="N768"/>
      <c r="Q768"/>
      <c r="V768"/>
      <c r="Y768"/>
      <c r="AD768"/>
      <c r="AG768"/>
    </row>
    <row r="769" spans="14:33" ht="15" customHeight="1" x14ac:dyDescent="0.35">
      <c r="N769"/>
      <c r="Q769"/>
      <c r="V769"/>
      <c r="Y769"/>
      <c r="AD769"/>
      <c r="AG769"/>
    </row>
    <row r="770" spans="14:33" ht="15" customHeight="1" x14ac:dyDescent="0.35">
      <c r="N770"/>
      <c r="Q770"/>
      <c r="V770"/>
      <c r="Y770"/>
      <c r="AD770"/>
      <c r="AG770"/>
    </row>
    <row r="771" spans="14:33" ht="15" customHeight="1" x14ac:dyDescent="0.35">
      <c r="N771"/>
      <c r="Q771"/>
      <c r="V771"/>
      <c r="Y771"/>
      <c r="AD771"/>
      <c r="AG771"/>
    </row>
    <row r="772" spans="14:33" ht="15" customHeight="1" x14ac:dyDescent="0.35">
      <c r="N772"/>
      <c r="Q772"/>
      <c r="V772"/>
      <c r="Y772"/>
      <c r="AD772"/>
      <c r="AG772"/>
    </row>
    <row r="773" spans="14:33" ht="15" customHeight="1" x14ac:dyDescent="0.35">
      <c r="N773"/>
      <c r="Q773"/>
      <c r="V773"/>
      <c r="Y773"/>
      <c r="AD773"/>
      <c r="AG773"/>
    </row>
    <row r="774" spans="14:33" ht="15" customHeight="1" x14ac:dyDescent="0.35">
      <c r="N774"/>
      <c r="Q774"/>
      <c r="V774"/>
      <c r="Y774"/>
      <c r="AD774"/>
      <c r="AG774"/>
    </row>
    <row r="775" spans="14:33" ht="15" customHeight="1" x14ac:dyDescent="0.35">
      <c r="N775"/>
      <c r="Q775"/>
      <c r="V775"/>
      <c r="Y775"/>
      <c r="AD775"/>
      <c r="AG775"/>
    </row>
    <row r="776" spans="14:33" ht="15" customHeight="1" x14ac:dyDescent="0.35">
      <c r="N776"/>
      <c r="Q776"/>
      <c r="V776"/>
      <c r="Y776"/>
      <c r="AD776"/>
      <c r="AG776"/>
    </row>
    <row r="777" spans="14:33" ht="15" customHeight="1" x14ac:dyDescent="0.35">
      <c r="N777"/>
      <c r="Q777"/>
      <c r="V777"/>
      <c r="Y777"/>
      <c r="AD777"/>
      <c r="AG777"/>
    </row>
    <row r="778" spans="14:33" ht="15" customHeight="1" x14ac:dyDescent="0.35">
      <c r="N778"/>
      <c r="Q778"/>
      <c r="V778"/>
      <c r="Y778"/>
      <c r="AD778"/>
      <c r="AG778"/>
    </row>
    <row r="779" spans="14:33" ht="15" customHeight="1" x14ac:dyDescent="0.35">
      <c r="N779"/>
      <c r="Q779"/>
      <c r="V779"/>
      <c r="Y779"/>
      <c r="AD779"/>
      <c r="AG779"/>
    </row>
    <row r="780" spans="14:33" ht="15" customHeight="1" x14ac:dyDescent="0.35">
      <c r="N780"/>
      <c r="Q780"/>
      <c r="V780"/>
      <c r="Y780"/>
      <c r="AD780"/>
      <c r="AG780"/>
    </row>
    <row r="781" spans="14:33" ht="15" customHeight="1" x14ac:dyDescent="0.35">
      <c r="N781"/>
      <c r="Q781"/>
      <c r="V781"/>
      <c r="Y781"/>
      <c r="AD781"/>
      <c r="AG781"/>
    </row>
    <row r="782" spans="14:33" ht="15" customHeight="1" x14ac:dyDescent="0.35">
      <c r="N782"/>
      <c r="Q782"/>
      <c r="V782"/>
      <c r="Y782"/>
      <c r="AD782"/>
      <c r="AG782"/>
    </row>
    <row r="783" spans="14:33" ht="15" customHeight="1" x14ac:dyDescent="0.35">
      <c r="N783"/>
      <c r="Q783"/>
      <c r="V783"/>
      <c r="Y783"/>
      <c r="AD783"/>
      <c r="AG783"/>
    </row>
    <row r="784" spans="14:33" ht="15" customHeight="1" x14ac:dyDescent="0.35">
      <c r="N784"/>
      <c r="Q784"/>
      <c r="V784"/>
      <c r="Y784"/>
      <c r="AD784"/>
      <c r="AG784"/>
    </row>
    <row r="785" spans="14:33" ht="15" customHeight="1" x14ac:dyDescent="0.35">
      <c r="N785"/>
      <c r="Q785"/>
      <c r="V785"/>
      <c r="Y785"/>
      <c r="AD785"/>
      <c r="AG785"/>
    </row>
    <row r="786" spans="14:33" ht="15" customHeight="1" x14ac:dyDescent="0.35">
      <c r="N786"/>
      <c r="Q786"/>
      <c r="V786"/>
      <c r="Y786"/>
      <c r="AD786"/>
      <c r="AG786"/>
    </row>
    <row r="787" spans="14:33" ht="15" customHeight="1" x14ac:dyDescent="0.35">
      <c r="N787"/>
      <c r="Q787"/>
      <c r="V787"/>
      <c r="Y787"/>
      <c r="AD787"/>
      <c r="AG787"/>
    </row>
    <row r="788" spans="14:33" ht="15" customHeight="1" x14ac:dyDescent="0.35">
      <c r="N788"/>
      <c r="Q788"/>
      <c r="V788"/>
      <c r="Y788"/>
      <c r="AD788"/>
      <c r="AG788"/>
    </row>
    <row r="789" spans="14:33" ht="15" customHeight="1" x14ac:dyDescent="0.35">
      <c r="N789"/>
      <c r="Q789"/>
      <c r="V789"/>
      <c r="Y789"/>
      <c r="AD789"/>
      <c r="AG789"/>
    </row>
    <row r="790" spans="14:33" ht="15" customHeight="1" x14ac:dyDescent="0.35">
      <c r="N790"/>
      <c r="Q790"/>
      <c r="V790"/>
      <c r="Y790"/>
      <c r="AD790"/>
      <c r="AG790"/>
    </row>
    <row r="791" spans="14:33" ht="15" customHeight="1" x14ac:dyDescent="0.35">
      <c r="N791"/>
      <c r="Q791"/>
      <c r="V791"/>
      <c r="Y791"/>
      <c r="AD791"/>
      <c r="AG791"/>
    </row>
    <row r="792" spans="14:33" ht="15" customHeight="1" x14ac:dyDescent="0.35">
      <c r="N792"/>
      <c r="Q792"/>
      <c r="V792"/>
      <c r="Y792"/>
      <c r="AD792"/>
      <c r="AG792"/>
    </row>
    <row r="793" spans="14:33" ht="15" customHeight="1" x14ac:dyDescent="0.35">
      <c r="N793"/>
      <c r="Q793"/>
      <c r="V793"/>
      <c r="Y793"/>
      <c r="AD793"/>
      <c r="AG793"/>
    </row>
    <row r="794" spans="14:33" ht="15" customHeight="1" x14ac:dyDescent="0.35">
      <c r="N794"/>
      <c r="Q794"/>
      <c r="V794"/>
      <c r="Y794"/>
      <c r="AD794"/>
      <c r="AG794"/>
    </row>
    <row r="795" spans="14:33" ht="15" customHeight="1" x14ac:dyDescent="0.35">
      <c r="N795"/>
      <c r="Q795"/>
      <c r="V795"/>
      <c r="Y795"/>
      <c r="AD795"/>
      <c r="AG795"/>
    </row>
    <row r="796" spans="14:33" ht="15" customHeight="1" x14ac:dyDescent="0.35">
      <c r="N796"/>
      <c r="Q796"/>
      <c r="V796"/>
      <c r="Y796"/>
      <c r="AD796"/>
      <c r="AG796"/>
    </row>
    <row r="797" spans="14:33" ht="15" customHeight="1" x14ac:dyDescent="0.35">
      <c r="N797"/>
      <c r="Q797"/>
      <c r="V797"/>
      <c r="Y797"/>
      <c r="AD797"/>
      <c r="AG797"/>
    </row>
    <row r="798" spans="14:33" ht="15" customHeight="1" x14ac:dyDescent="0.35">
      <c r="N798"/>
      <c r="Q798"/>
      <c r="V798"/>
      <c r="Y798"/>
      <c r="AD798"/>
      <c r="AG798"/>
    </row>
    <row r="799" spans="14:33" ht="15" customHeight="1" x14ac:dyDescent="0.35">
      <c r="N799"/>
      <c r="Q799"/>
      <c r="V799"/>
      <c r="Y799"/>
      <c r="AD799"/>
      <c r="AG799"/>
    </row>
    <row r="800" spans="14:33" ht="15" customHeight="1" x14ac:dyDescent="0.35">
      <c r="N800"/>
      <c r="Q800"/>
      <c r="V800"/>
      <c r="Y800"/>
      <c r="AD800"/>
      <c r="AG800"/>
    </row>
    <row r="801" spans="14:33" ht="15" customHeight="1" x14ac:dyDescent="0.35">
      <c r="N801"/>
      <c r="Q801"/>
      <c r="V801"/>
      <c r="Y801"/>
      <c r="AD801"/>
      <c r="AG801"/>
    </row>
    <row r="802" spans="14:33" ht="15" customHeight="1" x14ac:dyDescent="0.35">
      <c r="N802"/>
      <c r="Q802"/>
      <c r="V802"/>
      <c r="Y802"/>
      <c r="AD802"/>
      <c r="AG802"/>
    </row>
    <row r="803" spans="14:33" ht="15" customHeight="1" x14ac:dyDescent="0.35">
      <c r="N803"/>
      <c r="Q803"/>
      <c r="V803"/>
      <c r="Y803"/>
      <c r="AD803"/>
      <c r="AG803"/>
    </row>
    <row r="804" spans="14:33" ht="15" customHeight="1" x14ac:dyDescent="0.35">
      <c r="N804"/>
      <c r="Q804"/>
      <c r="V804"/>
      <c r="Y804"/>
      <c r="AD804"/>
      <c r="AG804"/>
    </row>
    <row r="805" spans="14:33" ht="15" customHeight="1" x14ac:dyDescent="0.35">
      <c r="N805"/>
      <c r="Q805"/>
      <c r="V805"/>
      <c r="Y805"/>
      <c r="AD805"/>
      <c r="AG805"/>
    </row>
    <row r="806" spans="14:33" ht="15" customHeight="1" x14ac:dyDescent="0.35">
      <c r="N806"/>
      <c r="Q806"/>
      <c r="V806"/>
      <c r="Y806"/>
      <c r="AD806"/>
      <c r="AG806"/>
    </row>
    <row r="807" spans="14:33" ht="15" customHeight="1" x14ac:dyDescent="0.35">
      <c r="N807"/>
      <c r="Q807"/>
      <c r="V807"/>
      <c r="Y807"/>
      <c r="AD807"/>
      <c r="AG807"/>
    </row>
    <row r="808" spans="14:33" ht="15" customHeight="1" x14ac:dyDescent="0.35">
      <c r="N808"/>
      <c r="Q808"/>
      <c r="V808"/>
      <c r="Y808"/>
      <c r="AD808"/>
      <c r="AG808"/>
    </row>
    <row r="809" spans="14:33" ht="15" customHeight="1" x14ac:dyDescent="0.35">
      <c r="N809"/>
      <c r="Q809"/>
      <c r="V809"/>
      <c r="Y809"/>
      <c r="AD809"/>
      <c r="AG809"/>
    </row>
    <row r="810" spans="14:33" ht="15" customHeight="1" x14ac:dyDescent="0.35">
      <c r="N810"/>
      <c r="Q810"/>
      <c r="V810"/>
      <c r="Y810"/>
      <c r="AD810"/>
      <c r="AG810"/>
    </row>
    <row r="811" spans="14:33" ht="15" customHeight="1" x14ac:dyDescent="0.35">
      <c r="N811"/>
      <c r="Q811"/>
      <c r="V811"/>
      <c r="Y811"/>
      <c r="AD811"/>
      <c r="AG811"/>
    </row>
    <row r="812" spans="14:33" ht="15" customHeight="1" x14ac:dyDescent="0.35">
      <c r="N812"/>
      <c r="Q812"/>
      <c r="V812"/>
      <c r="Y812"/>
      <c r="AD812"/>
      <c r="AG812"/>
    </row>
    <row r="813" spans="14:33" ht="15" customHeight="1" x14ac:dyDescent="0.35">
      <c r="N813"/>
      <c r="Q813"/>
      <c r="V813"/>
      <c r="Y813"/>
      <c r="AD813"/>
      <c r="AG813"/>
    </row>
    <row r="814" spans="14:33" ht="15" customHeight="1" x14ac:dyDescent="0.35">
      <c r="N814"/>
      <c r="Q814"/>
      <c r="V814"/>
      <c r="Y814"/>
      <c r="AD814"/>
      <c r="AG814"/>
    </row>
    <row r="815" spans="14:33" ht="15" customHeight="1" x14ac:dyDescent="0.35">
      <c r="N815"/>
      <c r="Q815"/>
      <c r="V815"/>
      <c r="Y815"/>
      <c r="AD815"/>
      <c r="AG815"/>
    </row>
    <row r="816" spans="14:33" ht="15" customHeight="1" x14ac:dyDescent="0.35">
      <c r="N816"/>
      <c r="Q816"/>
      <c r="V816"/>
      <c r="Y816"/>
      <c r="AD816"/>
      <c r="AG816"/>
    </row>
    <row r="817" spans="14:33" ht="15" customHeight="1" x14ac:dyDescent="0.35">
      <c r="N817"/>
      <c r="Q817"/>
      <c r="V817"/>
      <c r="Y817"/>
      <c r="AD817"/>
      <c r="AG817"/>
    </row>
    <row r="818" spans="14:33" ht="15" customHeight="1" x14ac:dyDescent="0.35">
      <c r="N818"/>
      <c r="Q818"/>
      <c r="V818"/>
      <c r="Y818"/>
      <c r="AD818"/>
      <c r="AG818"/>
    </row>
    <row r="819" spans="14:33" ht="15" customHeight="1" x14ac:dyDescent="0.35">
      <c r="N819"/>
      <c r="Q819"/>
      <c r="V819"/>
      <c r="Y819"/>
      <c r="AD819"/>
      <c r="AG819"/>
    </row>
    <row r="820" spans="14:33" ht="15" customHeight="1" x14ac:dyDescent="0.35">
      <c r="N820"/>
      <c r="Q820"/>
      <c r="V820"/>
      <c r="Y820"/>
      <c r="AD820"/>
      <c r="AG820"/>
    </row>
    <row r="821" spans="14:33" ht="15" customHeight="1" x14ac:dyDescent="0.35">
      <c r="N821"/>
      <c r="Q821"/>
      <c r="V821"/>
      <c r="Y821"/>
      <c r="AD821"/>
      <c r="AG821"/>
    </row>
    <row r="822" spans="14:33" ht="15" customHeight="1" x14ac:dyDescent="0.35">
      <c r="N822"/>
      <c r="Q822"/>
      <c r="V822"/>
      <c r="Y822"/>
      <c r="AD822"/>
      <c r="AG822"/>
    </row>
    <row r="823" spans="14:33" ht="15" customHeight="1" x14ac:dyDescent="0.35">
      <c r="N823"/>
      <c r="Q823"/>
      <c r="V823"/>
      <c r="Y823"/>
      <c r="AD823"/>
      <c r="AG823"/>
    </row>
    <row r="824" spans="14:33" ht="15" customHeight="1" x14ac:dyDescent="0.35">
      <c r="N824"/>
      <c r="Q824"/>
      <c r="V824"/>
      <c r="Y824"/>
      <c r="AD824"/>
      <c r="AG824"/>
    </row>
    <row r="825" spans="14:33" ht="15" customHeight="1" x14ac:dyDescent="0.35">
      <c r="N825"/>
      <c r="Q825"/>
      <c r="V825"/>
      <c r="Y825"/>
      <c r="AD825"/>
      <c r="AG825"/>
    </row>
  </sheetData>
  <sheetProtection algorithmName="SHA-512" hashValue="Mz1viJb/wUDPRPnQxDWhzGzoyeX6c/n1E9iHfsXVj/eP+0Bndaa41cJ4Oty0cPqtd0CBC9mIxc4KnpO189uw1g==" saltValue="LdWakdJksiJO1rUPLAnreg==" spinCount="100000" sheet="1" objects="1" scenarios="1"/>
  <protectedRanges>
    <protectedRange sqref="E65:AH65 H66:AH154 G66:G244 Q155:Q244 R155 F115:F154 D115:E244 D69:F114 E66:F68 D65:D68" name="Plage2"/>
    <protectedRange sqref="I8:J22" name="Plage1"/>
  </protectedRanges>
  <phoneticPr fontId="4" type="noConversion"/>
  <conditionalFormatting sqref="B3:B22">
    <cfRule type="expression" dxfId="50"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G5">
    <cfRule type="cellIs" dxfId="49" priority="13" operator="equal">
      <formula>"Complet"</formula>
    </cfRule>
    <cfRule type="cellIs" dxfId="48" priority="16" operator="equal">
      <formula>"Incomplet"</formula>
    </cfRule>
  </conditionalFormatting>
  <conditionalFormatting sqref="N20:N62">
    <cfRule type="iconSet" priority="25">
      <iconSet iconSet="3Symbols" showValue="0">
        <cfvo type="percent" val="0"/>
        <cfvo type="num" val="0"/>
        <cfvo type="num" val="1"/>
      </iconSet>
    </cfRule>
  </conditionalFormatting>
  <dataValidations count="6">
    <dataValidation type="whole" operator="greaterThan" allowBlank="1" showInputMessage="1" showErrorMessage="1" sqref="N65:O244 AG65:AG244 U65:W244 Y65:AA244 AC65:AE244 Q65:S244" xr:uid="{0D41D3C8-7AA6-44DB-8944-83BB341E847C}">
      <formula1>0</formula1>
    </dataValidation>
    <dataValidation type="list" allowBlank="1" showInputMessage="1" showErrorMessage="1" sqref="G5" xr:uid="{F259DDB7-CE84-46C0-B22B-129D7B7FE7B2}">
      <formula1>"Incomplet, Complet"</formula1>
    </dataValidation>
    <dataValidation type="list" allowBlank="1" showInputMessage="1" showErrorMessage="1" sqref="F65:F244" xr:uid="{1DF8AC9F-26BB-46DD-A84E-31EFAEB97BB0}">
      <formula1>_CategoriesProfessionnelles_</formula1>
    </dataValidation>
    <dataValidation type="list" allowBlank="1" showInputMessage="1" showErrorMessage="1" sqref="H65:H154" xr:uid="{72DB74B2-9E5D-49C3-9A8C-18A0707F9754}">
      <formula1>_qualifications</formula1>
    </dataValidation>
    <dataValidation type="list" allowBlank="1" showInputMessage="1" showErrorMessage="1" sqref="H65:H154 G65:G244" xr:uid="{EB1EF0C1-022F-47E0-9386-A4C1488F015A}">
      <formula1>_typesposted</formula1>
    </dataValidation>
    <dataValidation type="list" allowBlank="1" showInputMessage="1" showErrorMessage="1" sqref="L65:L244" xr:uid="{D1890020-7A4F-4CE5-9A45-EE3A2BD03C90}">
      <formula1>_Certifications</formula1>
    </dataValidation>
  </dataValidations>
  <hyperlinks>
    <hyperlink ref="B20" location="'F- RandD'!A1" display="13.RandD" xr:uid="{622462C8-B75D-4C1C-98B3-FC08EB04CA72}"/>
    <hyperlink ref="B19" location="'F- TransfertTechno'!A1" display="12.TransfertTechno" xr:uid="{07FC2CD8-041A-4BC3-A3FD-F6A35E44B86E}"/>
    <hyperlink ref="B18" location="'F- DevCompetLocales'!A1" display="11.DevCompetLocales" xr:uid="{7C4C57D7-B6B0-4D4F-BE38-814C81C22C13}"/>
    <hyperlink ref="B17" location="'E- DépensesLocales'!A1" display="10.DépensesLocales" xr:uid="{E940EAED-C854-4E50-A98B-2FD9A7F7D723}"/>
    <hyperlink ref="B16" location="'D- ListeServicesLoc'!A1" display="09.ListeServicesLoc" xr:uid="{26D02A92-119A-412D-9F53-F290AC4ECB76}"/>
    <hyperlink ref="B15" location="'D- Services Locaux'!A1" display="08.Services Locaux" xr:uid="{102D4C15-5C45-48BC-A390-CFC6E1D82C56}"/>
    <hyperlink ref="B14" location="'C- ListeBiensLoc'!A1" display="07.ListeBiensLoc" xr:uid="{3A96D7F3-C939-490E-9D97-9458FEAE642E}"/>
    <hyperlink ref="B13" location="'C- Biens Locaux'!A1" display="06.Biens Locaux" xr:uid="{A6782DE0-DAC7-457B-A1B7-108719F012E3}"/>
    <hyperlink ref="B12" location="'B- Passation de M.'!A1" display="05.Passation de M." xr:uid="{C7957D30-768A-41C9-87D3-26062181CD95}"/>
    <hyperlink ref="B11" location="'B-Facilitations'!A1" display="04.Facilitations" xr:uid="{D4CE8AE0-A86E-4DAA-9279-00DE310D93FD}"/>
    <hyperlink ref="B10" location="'A-Remplacement'!A1" display="03.Remplacement" xr:uid="{94F99C5B-C198-4235-9BDA-CC47F8DCDC1F}"/>
    <hyperlink ref="B9" location="'A-Formations'!A1" display="02.Formations" xr:uid="{F6E98A8A-3731-499E-BE9E-CAB9EF49EB82}"/>
    <hyperlink ref="B7" location="'A-Emploi'!A1" display="01.Emploi" xr:uid="{25240EFB-62E9-4C97-A457-E69FE235EADD}"/>
    <hyperlink ref="B6" location="RECAP!A1" display="RECAP" xr:uid="{5734ED71-4E4D-4490-85B5-14CDDFC9BFA8}"/>
    <hyperlink ref="B5" location="Identification!A1" display="Identification" xr:uid="{E75B2199-BF7D-4F4F-A94B-CB8DE85124C1}"/>
    <hyperlink ref="B4" location="Définitions!A1" display="Définitions" xr:uid="{C9F12FE3-A5C1-40FD-A2E8-D605D47E6FC3}"/>
    <hyperlink ref="B3" location="Instructions!A1" display="Instructions" xr:uid="{D4EE7FCF-4562-4998-8437-ACDAB628C0C5}"/>
    <hyperlink ref="B8" location="IPL!A1" display="IPL" xr:uid="{345FD44F-6A78-40E4-8497-AAF7F4701A8C}"/>
    <hyperlink ref="B22" location="'G-ServicesFinanciers'!A1" display="15.Finances" xr:uid="{2DC17FCC-EF87-46E5-862B-5F4C2F57C190}"/>
    <hyperlink ref="B21" location="'G-Assurance'!A1" display="14. Assurance" xr:uid="{C9E1F9AB-583A-4A8A-A593-15FD5851C7C5}"/>
  </hyperlinks>
  <pageMargins left="0.7" right="0.7" top="0.75" bottom="0.75" header="0.3" footer="0.3"/>
  <pageSetup paperSize="9" orientation="portrait" r:id="rId1"/>
  <ignoredErrors>
    <ignoredError sqref="E3" numberStoredAsText="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9D01-5823-46A6-8B16-528EF9DC3E51}">
  <sheetPr codeName="Sheet6">
    <tabColor theme="9"/>
  </sheetPr>
  <dimension ref="A1:U82"/>
  <sheetViews>
    <sheetView showGridLines="0" tabSelected="1" topLeftCell="A4" zoomScale="55" zoomScaleNormal="55" workbookViewId="0">
      <selection activeCell="H35" sqref="H35"/>
    </sheetView>
  </sheetViews>
  <sheetFormatPr baseColWidth="10" defaultColWidth="0" defaultRowHeight="15" customHeight="1" zeroHeight="1" x14ac:dyDescent="0.35"/>
  <cols>
    <col min="1" max="1" width="4" customWidth="1"/>
    <col min="2" max="2" width="18.81640625" style="60" customWidth="1"/>
    <col min="3" max="3" width="2.453125" style="55" hidden="1" customWidth="1"/>
    <col min="4" max="4" width="3.1796875" style="20" customWidth="1"/>
    <col min="5" max="5" width="3.1796875" customWidth="1"/>
    <col min="6" max="6" width="7" customWidth="1"/>
    <col min="7" max="7" width="63.81640625" customWidth="1"/>
    <col min="8" max="12" width="19" customWidth="1"/>
    <col min="13" max="13" width="9.81640625" customWidth="1"/>
    <col min="14" max="14" width="13.81640625" hidden="1" customWidth="1"/>
    <col min="15" max="15" width="12.453125" hidden="1" customWidth="1"/>
    <col min="16" max="16" width="22.453125" hidden="1" customWidth="1"/>
    <col min="17" max="17" width="17.453125" hidden="1" customWidth="1"/>
    <col min="18" max="18" width="25.81640625" hidden="1" customWidth="1"/>
    <col min="19" max="19" width="14.54296875" hidden="1" customWidth="1"/>
    <col min="20" max="21" width="0" hidden="1" customWidth="1"/>
    <col min="22" max="16384" width="8.81640625" hidden="1"/>
  </cols>
  <sheetData>
    <row r="1" spans="2:17" ht="21" customHeight="1" x14ac:dyDescent="0.35">
      <c r="E1" s="60"/>
      <c r="F1" s="14" t="s">
        <v>207</v>
      </c>
      <c r="G1" s="14" t="s">
        <v>208</v>
      </c>
      <c r="H1" s="14"/>
      <c r="I1" s="14"/>
      <c r="J1" s="14"/>
      <c r="K1" s="14"/>
      <c r="L1" s="14"/>
    </row>
    <row r="2" spans="2:17" s="12" customFormat="1" ht="14.5" x14ac:dyDescent="0.35">
      <c r="B2" s="61"/>
      <c r="C2" s="56"/>
      <c r="D2" s="20"/>
      <c r="E2"/>
      <c r="F2" s="11">
        <v>1</v>
      </c>
      <c r="G2" s="12" t="s">
        <v>209</v>
      </c>
      <c r="L2"/>
      <c r="M2"/>
      <c r="N2"/>
      <c r="O2"/>
      <c r="P2"/>
      <c r="Q2"/>
    </row>
    <row r="3" spans="2:17" ht="14.5" x14ac:dyDescent="0.35">
      <c r="B3" s="62" t="s">
        <v>1</v>
      </c>
      <c r="C3" s="57">
        <v>1</v>
      </c>
      <c r="D3" s="105">
        <f>IF(Instructions!H38="Complet",1,0)</f>
        <v>0</v>
      </c>
      <c r="F3" s="4" t="s">
        <v>210</v>
      </c>
      <c r="G3" t="s">
        <v>211</v>
      </c>
    </row>
    <row r="4" spans="2:17" ht="14.5" x14ac:dyDescent="0.35">
      <c r="B4" s="62" t="s">
        <v>2</v>
      </c>
      <c r="C4" s="57">
        <v>2</v>
      </c>
      <c r="D4" s="105">
        <v>1</v>
      </c>
      <c r="F4" s="4"/>
    </row>
    <row r="5" spans="2:17" ht="18.5" x14ac:dyDescent="0.45">
      <c r="B5" s="62" t="s">
        <v>3</v>
      </c>
      <c r="C5" s="57">
        <v>3</v>
      </c>
      <c r="D5" s="105">
        <f>IF(Identification!G3="Complet",1,0)</f>
        <v>0</v>
      </c>
      <c r="F5" s="4"/>
      <c r="G5" s="26" t="s">
        <v>285</v>
      </c>
    </row>
    <row r="6" spans="2:17" ht="15.5" x14ac:dyDescent="0.35">
      <c r="B6" s="62" t="s">
        <v>4</v>
      </c>
      <c r="C6" s="57">
        <v>4</v>
      </c>
      <c r="D6" s="105">
        <v>1</v>
      </c>
      <c r="F6" s="4"/>
      <c r="G6" s="68"/>
      <c r="H6" s="10"/>
    </row>
    <row r="7" spans="2:17" ht="14.5" x14ac:dyDescent="0.35">
      <c r="B7" s="62" t="s">
        <v>5</v>
      </c>
      <c r="C7" s="57">
        <v>5</v>
      </c>
      <c r="D7" s="105">
        <f>IF('A-Emploi'!G5="Complet",1,0)</f>
        <v>0</v>
      </c>
      <c r="F7" s="4"/>
    </row>
    <row r="8" spans="2:17" ht="15.5" x14ac:dyDescent="0.35">
      <c r="B8" s="62" t="s">
        <v>6</v>
      </c>
      <c r="C8" s="57">
        <v>6</v>
      </c>
      <c r="D8" s="105">
        <v>1</v>
      </c>
      <c r="F8" s="4"/>
      <c r="G8" s="72"/>
      <c r="I8" s="17"/>
      <c r="J8" s="17"/>
      <c r="K8" s="17"/>
      <c r="L8" s="17"/>
    </row>
    <row r="9" spans="2:17" ht="15.5" x14ac:dyDescent="0.35">
      <c r="B9" s="62" t="s">
        <v>7</v>
      </c>
      <c r="C9" s="57">
        <v>7</v>
      </c>
      <c r="D9" s="105">
        <f>IF('A-Formations'!I5="Complet",1,0)</f>
        <v>0</v>
      </c>
      <c r="F9" s="4"/>
      <c r="G9" s="315" t="s">
        <v>286</v>
      </c>
      <c r="H9" s="17" cm="1">
        <f t="array" ref="H9:L9">'A-Emploi'!F28:J28</f>
        <v>2024</v>
      </c>
      <c r="I9" s="17">
        <v>2025</v>
      </c>
      <c r="J9" s="17">
        <v>2026</v>
      </c>
      <c r="K9" s="17">
        <v>2027</v>
      </c>
      <c r="L9" s="17">
        <v>2028</v>
      </c>
    </row>
    <row r="10" spans="2:17" ht="14.5" x14ac:dyDescent="0.35">
      <c r="B10" s="62" t="s">
        <v>8</v>
      </c>
      <c r="C10" s="57">
        <v>8</v>
      </c>
      <c r="D10" s="105">
        <f>IF('A-Remplacement'!I5="Complet",1,0)</f>
        <v>0</v>
      </c>
      <c r="F10" s="4"/>
      <c r="G10" s="316" t="str" cm="1">
        <f t="array" ref="G10:L38">+'A-Emploi'!$E$29:$J$61</f>
        <v>Nombre de postes Ivoiriens de categorie Direction prevus</v>
      </c>
      <c r="H10" s="546">
        <v>0</v>
      </c>
      <c r="I10" s="546">
        <v>0</v>
      </c>
      <c r="J10" s="546">
        <v>0</v>
      </c>
      <c r="K10" s="546">
        <v>0</v>
      </c>
      <c r="L10" s="546">
        <v>0</v>
      </c>
    </row>
    <row r="11" spans="2:17" ht="14.5" x14ac:dyDescent="0.35">
      <c r="B11" s="62" t="s">
        <v>9</v>
      </c>
      <c r="C11" s="57">
        <v>9</v>
      </c>
      <c r="D11" s="105">
        <f>IF('B-Facilitations'!I5="Complet",1,0)</f>
        <v>0</v>
      </c>
      <c r="F11" s="4"/>
      <c r="G11" s="316" t="str">
        <v>Nombre de postes non-ivoiriens de categorie Direction prevus</v>
      </c>
      <c r="H11" s="546">
        <v>0</v>
      </c>
      <c r="I11" s="546">
        <v>0</v>
      </c>
      <c r="J11" s="546">
        <v>0</v>
      </c>
      <c r="K11" s="546">
        <v>0</v>
      </c>
      <c r="L11" s="546">
        <v>0</v>
      </c>
    </row>
    <row r="12" spans="2:17" ht="14.5" x14ac:dyDescent="0.35">
      <c r="B12" s="62" t="s">
        <v>10</v>
      </c>
      <c r="C12" s="57">
        <v>10</v>
      </c>
      <c r="D12" s="105">
        <f>IF('B- Passation de M.'!I5="Complet",1,0)</f>
        <v>0</v>
      </c>
      <c r="F12" s="4"/>
      <c r="G12" s="316" t="str">
        <v>Nombre total de postes de categorie Direction prévu</v>
      </c>
      <c r="H12" s="546">
        <v>0</v>
      </c>
      <c r="I12" s="546">
        <v>0</v>
      </c>
      <c r="J12" s="546">
        <v>0</v>
      </c>
      <c r="K12" s="546">
        <v>0</v>
      </c>
      <c r="L12" s="546">
        <v>0</v>
      </c>
    </row>
    <row r="13" spans="2:17" ht="18.5" x14ac:dyDescent="0.35">
      <c r="B13" s="62" t="s">
        <v>11</v>
      </c>
      <c r="C13" s="57">
        <v>11</v>
      </c>
      <c r="D13" s="105">
        <f>IF('C- Biens'!I5="Complet",1,0)</f>
        <v>0</v>
      </c>
      <c r="F13" s="4"/>
      <c r="G13" s="317" t="str">
        <v>IPL correspondant categorie Direction</v>
      </c>
      <c r="H13" s="318" t="str">
        <v/>
      </c>
      <c r="I13" s="318" t="str">
        <v/>
      </c>
      <c r="J13" s="318" t="str">
        <v/>
      </c>
      <c r="K13" s="318" t="str">
        <v/>
      </c>
      <c r="L13" s="318" t="str">
        <v/>
      </c>
    </row>
    <row r="14" spans="2:17" ht="14.5" x14ac:dyDescent="0.35">
      <c r="B14" s="62" t="s">
        <v>12</v>
      </c>
      <c r="C14" s="57">
        <v>12</v>
      </c>
      <c r="D14" s="105">
        <f>IF('C- ListeBiensLoc'!I5="Complet",1,0)</f>
        <v>0</v>
      </c>
      <c r="F14" s="4"/>
      <c r="G14" s="319">
        <v>0</v>
      </c>
      <c r="H14" s="548">
        <v>0</v>
      </c>
      <c r="I14" s="548">
        <v>0</v>
      </c>
      <c r="J14" s="548">
        <v>0</v>
      </c>
      <c r="K14" s="548">
        <v>0</v>
      </c>
      <c r="L14" s="548">
        <v>0</v>
      </c>
    </row>
    <row r="15" spans="2:17" ht="14.5" x14ac:dyDescent="0.35">
      <c r="B15" s="62" t="s">
        <v>13</v>
      </c>
      <c r="C15" s="57">
        <v>13</v>
      </c>
      <c r="D15" s="105">
        <f>IF('D- Services'!H5="Complet",1,0)</f>
        <v>0</v>
      </c>
      <c r="F15" s="4"/>
      <c r="G15" s="316" t="str">
        <v>Nombre de postes Ivoiriens de categorie Supervision prevus</v>
      </c>
      <c r="H15" s="546">
        <v>0</v>
      </c>
      <c r="I15" s="546">
        <v>0</v>
      </c>
      <c r="J15" s="546">
        <v>0</v>
      </c>
      <c r="K15" s="546">
        <v>0</v>
      </c>
      <c r="L15" s="546">
        <v>0</v>
      </c>
    </row>
    <row r="16" spans="2:17" ht="14.5" x14ac:dyDescent="0.35">
      <c r="B16" s="62" t="s">
        <v>14</v>
      </c>
      <c r="C16" s="57">
        <v>14</v>
      </c>
      <c r="D16" s="105">
        <f>IF('D- ListeServicesLoc'!I5="Complet",1,0)</f>
        <v>0</v>
      </c>
      <c r="F16" s="4"/>
      <c r="G16" s="316" t="str">
        <v>Nombre de postes non-Ivoiriens de categorie Supervision prevus</v>
      </c>
      <c r="H16" s="546">
        <v>0</v>
      </c>
      <c r="I16" s="546">
        <v>0</v>
      </c>
      <c r="J16" s="546">
        <v>0</v>
      </c>
      <c r="K16" s="546">
        <v>0</v>
      </c>
      <c r="L16" s="546">
        <v>0</v>
      </c>
    </row>
    <row r="17" spans="2:12" ht="14.5" x14ac:dyDescent="0.35">
      <c r="B17" s="62" t="s">
        <v>15</v>
      </c>
      <c r="C17" s="57">
        <v>15</v>
      </c>
      <c r="D17" s="105">
        <f>IF('E- Dépenses'!H5="Complet",1,0)</f>
        <v>0</v>
      </c>
      <c r="F17" s="4"/>
      <c r="G17" s="316" t="str">
        <v>Nombre de postes total de categorie Supervision prevus</v>
      </c>
      <c r="H17" s="546">
        <v>0</v>
      </c>
      <c r="I17" s="546">
        <v>0</v>
      </c>
      <c r="J17" s="546">
        <v>0</v>
      </c>
      <c r="K17" s="546">
        <v>0</v>
      </c>
      <c r="L17" s="546">
        <v>0</v>
      </c>
    </row>
    <row r="18" spans="2:12" ht="18.5" x14ac:dyDescent="0.35">
      <c r="B18" s="62" t="s">
        <v>16</v>
      </c>
      <c r="C18" s="57">
        <v>16</v>
      </c>
      <c r="D18" s="105">
        <f>IF('F- DevCompetLocales'!I5="Complet",1,0)</f>
        <v>0</v>
      </c>
      <c r="F18" s="4"/>
      <c r="G18" s="317" t="str">
        <v>IPL correspondant categorie Supervision</v>
      </c>
      <c r="H18" s="318" t="str">
        <v/>
      </c>
      <c r="I18" s="318" t="str">
        <v/>
      </c>
      <c r="J18" s="318" t="str">
        <v/>
      </c>
      <c r="K18" s="318" t="str">
        <v/>
      </c>
      <c r="L18" s="318" t="str">
        <v/>
      </c>
    </row>
    <row r="19" spans="2:12" ht="14.5" x14ac:dyDescent="0.35">
      <c r="B19" s="62" t="s">
        <v>17</v>
      </c>
      <c r="C19" s="57">
        <v>17</v>
      </c>
      <c r="D19" s="105">
        <f>IF('F- TransfertTechno'!I5="Complet",1,0)</f>
        <v>0</v>
      </c>
      <c r="F19" s="4"/>
      <c r="G19" s="319">
        <v>0</v>
      </c>
      <c r="H19" s="548">
        <v>0</v>
      </c>
      <c r="I19" s="548">
        <v>0</v>
      </c>
      <c r="J19" s="548">
        <v>0</v>
      </c>
      <c r="K19" s="548">
        <v>0</v>
      </c>
      <c r="L19" s="548">
        <v>0</v>
      </c>
    </row>
    <row r="20" spans="2:12" ht="18.5" x14ac:dyDescent="0.35">
      <c r="B20" s="62" t="s">
        <v>472</v>
      </c>
      <c r="C20" s="57">
        <v>18</v>
      </c>
      <c r="D20" s="105">
        <f>IF('F- RandD'!I5="Complet",1,0)</f>
        <v>0</v>
      </c>
      <c r="F20" s="4"/>
      <c r="G20" s="317" t="str">
        <v>IPL correspondant categorie Direction et Supervision</v>
      </c>
      <c r="H20" s="318" t="str">
        <v/>
      </c>
      <c r="I20" s="318" t="str">
        <v/>
      </c>
      <c r="J20" s="318" t="str">
        <v/>
      </c>
      <c r="K20" s="318" t="str">
        <v/>
      </c>
      <c r="L20" s="318" t="str">
        <v/>
      </c>
    </row>
    <row r="21" spans="2:12" ht="14.5" x14ac:dyDescent="0.35">
      <c r="B21" s="62" t="s">
        <v>473</v>
      </c>
      <c r="C21" s="57">
        <v>19</v>
      </c>
      <c r="D21" s="105">
        <f>IF('G-Assurance'!I6="Complet",1,0)</f>
        <v>0</v>
      </c>
      <c r="F21" s="4"/>
      <c r="G21" s="319">
        <v>0</v>
      </c>
      <c r="H21" s="548">
        <v>0</v>
      </c>
      <c r="I21" s="548">
        <v>0</v>
      </c>
      <c r="J21" s="548">
        <v>0</v>
      </c>
      <c r="K21" s="548">
        <v>0</v>
      </c>
      <c r="L21" s="548">
        <v>0</v>
      </c>
    </row>
    <row r="22" spans="2:12" ht="14.5" x14ac:dyDescent="0.35">
      <c r="B22" s="62" t="s">
        <v>676</v>
      </c>
      <c r="C22" s="57">
        <v>20</v>
      </c>
      <c r="D22" s="105">
        <f>IF('G-ServicesFinanciers'!I6="Complet",1,0)</f>
        <v>0</v>
      </c>
      <c r="F22" s="4"/>
      <c r="G22" s="316" t="str">
        <v>Nombre de postes Ivoiriens de categorie Execution prevus</v>
      </c>
      <c r="H22" s="546">
        <v>0</v>
      </c>
      <c r="I22" s="546">
        <v>0</v>
      </c>
      <c r="J22" s="546">
        <v>0</v>
      </c>
      <c r="K22" s="546">
        <v>0</v>
      </c>
      <c r="L22" s="546">
        <v>0</v>
      </c>
    </row>
    <row r="23" spans="2:12" ht="14.5" x14ac:dyDescent="0.35">
      <c r="B23"/>
      <c r="C23"/>
      <c r="D23"/>
      <c r="F23" s="4"/>
      <c r="G23" s="550" t="str">
        <v>Nombre de postes non-Ivoiriens de categorie Execution prevus</v>
      </c>
      <c r="H23" s="547">
        <v>0</v>
      </c>
      <c r="I23" s="547">
        <v>0</v>
      </c>
      <c r="J23" s="547">
        <v>0</v>
      </c>
      <c r="K23" s="547">
        <v>0</v>
      </c>
      <c r="L23" s="547">
        <v>0</v>
      </c>
    </row>
    <row r="24" spans="2:12" ht="7.25" customHeight="1" x14ac:dyDescent="0.35">
      <c r="B24"/>
      <c r="C24"/>
      <c r="D24"/>
      <c r="F24" s="4"/>
      <c r="G24" s="319" t="str">
        <v>Nombre de postes total de categorie Execution prevus</v>
      </c>
      <c r="H24" s="548">
        <v>0</v>
      </c>
      <c r="I24" s="548">
        <v>0</v>
      </c>
      <c r="J24" s="548">
        <v>0</v>
      </c>
      <c r="K24" s="548">
        <v>0</v>
      </c>
      <c r="L24" s="548">
        <v>0</v>
      </c>
    </row>
    <row r="25" spans="2:12" ht="18.5" x14ac:dyDescent="0.35">
      <c r="B25"/>
      <c r="C25"/>
      <c r="D25"/>
      <c r="F25" s="4"/>
      <c r="G25" s="317" t="str">
        <v>IPL correspondant categorie Execution</v>
      </c>
      <c r="H25" s="549" t="str">
        <v/>
      </c>
      <c r="I25" s="549" t="str">
        <v/>
      </c>
      <c r="J25" s="549" t="str">
        <v/>
      </c>
      <c r="K25" s="549" t="str">
        <v/>
      </c>
      <c r="L25" s="549" t="str">
        <v/>
      </c>
    </row>
    <row r="26" spans="2:12" ht="7.25" customHeight="1" x14ac:dyDescent="0.35">
      <c r="B26"/>
      <c r="C26"/>
      <c r="D26"/>
      <c r="F26" s="4"/>
      <c r="G26" s="319">
        <v>0</v>
      </c>
      <c r="H26" s="548">
        <v>0</v>
      </c>
      <c r="I26" s="548">
        <v>0</v>
      </c>
      <c r="J26" s="548">
        <v>0</v>
      </c>
      <c r="K26" s="548">
        <v>0</v>
      </c>
      <c r="L26" s="548">
        <v>0</v>
      </c>
    </row>
    <row r="27" spans="2:12" ht="14.5" x14ac:dyDescent="0.35">
      <c r="B27"/>
      <c r="C27"/>
      <c r="D27"/>
      <c r="F27" s="4"/>
      <c r="G27" s="316" t="str">
        <v>Nombre total de postes Ivoirien de categorie Direction</v>
      </c>
      <c r="H27" s="546">
        <v>0</v>
      </c>
      <c r="I27" s="546">
        <v>0</v>
      </c>
      <c r="J27" s="546">
        <v>0</v>
      </c>
      <c r="K27" s="546">
        <v>0</v>
      </c>
      <c r="L27" s="546">
        <v>0</v>
      </c>
    </row>
    <row r="28" spans="2:12" ht="14.5" x14ac:dyDescent="0.35">
      <c r="B28"/>
      <c r="C28"/>
      <c r="D28"/>
      <c r="F28" s="4"/>
      <c r="G28" s="550" t="str">
        <v>Nombre total de postes non-Ivoirien de categorie Direction</v>
      </c>
      <c r="H28" s="547">
        <v>0</v>
      </c>
      <c r="I28" s="547">
        <v>0</v>
      </c>
      <c r="J28" s="547">
        <v>0</v>
      </c>
      <c r="K28" s="547">
        <v>0</v>
      </c>
      <c r="L28" s="547">
        <v>0</v>
      </c>
    </row>
    <row r="29" spans="2:12" ht="7.25" customHeight="1" x14ac:dyDescent="0.35">
      <c r="B29"/>
      <c r="C29"/>
      <c r="D29"/>
      <c r="F29" s="4"/>
      <c r="G29" s="319" t="str">
        <v>Nombre total de postes de categorie Direction</v>
      </c>
      <c r="H29" s="548">
        <v>0</v>
      </c>
      <c r="I29" s="548">
        <v>0</v>
      </c>
      <c r="J29" s="548">
        <v>0</v>
      </c>
      <c r="K29" s="548">
        <v>0</v>
      </c>
      <c r="L29" s="548">
        <v>0</v>
      </c>
    </row>
    <row r="30" spans="2:12" ht="18.5" x14ac:dyDescent="0.35">
      <c r="B30"/>
      <c r="C30"/>
      <c r="D30"/>
      <c r="F30" s="4"/>
      <c r="G30" s="317" t="str">
        <v>IPL de categorie Direction</v>
      </c>
      <c r="H30" s="549" t="str">
        <v/>
      </c>
      <c r="I30" s="549" t="str">
        <v/>
      </c>
      <c r="J30" s="549" t="str">
        <v/>
      </c>
      <c r="K30" s="549" t="str">
        <v/>
      </c>
      <c r="L30" s="549" t="str">
        <v/>
      </c>
    </row>
    <row r="31" spans="2:12" ht="7.25" customHeight="1" x14ac:dyDescent="0.35">
      <c r="B31"/>
      <c r="C31"/>
      <c r="D31"/>
      <c r="F31" s="4"/>
      <c r="G31" s="319">
        <v>0</v>
      </c>
      <c r="H31" s="548">
        <v>0</v>
      </c>
      <c r="I31" s="548">
        <v>0</v>
      </c>
      <c r="J31" s="548">
        <v>0</v>
      </c>
      <c r="K31" s="548">
        <v>0</v>
      </c>
      <c r="L31" s="548">
        <v>0</v>
      </c>
    </row>
    <row r="32" spans="2:12" ht="14.5" x14ac:dyDescent="0.35">
      <c r="B32"/>
      <c r="C32"/>
      <c r="D32"/>
      <c r="F32" s="4"/>
      <c r="G32" s="316" t="str">
        <v>Nombre total de postes Ivoirien de categorie Supervision</v>
      </c>
      <c r="H32" s="546">
        <v>0</v>
      </c>
      <c r="I32" s="546">
        <v>0</v>
      </c>
      <c r="J32" s="546">
        <v>0</v>
      </c>
      <c r="K32" s="546">
        <v>0</v>
      </c>
      <c r="L32" s="546">
        <v>0</v>
      </c>
    </row>
    <row r="33" spans="2:21" ht="14.5" x14ac:dyDescent="0.35">
      <c r="B33"/>
      <c r="C33"/>
      <c r="D33"/>
      <c r="F33" s="4"/>
      <c r="G33" s="550" t="str">
        <v>Nombre total de postes non-Ivoirien de categorie Supervision</v>
      </c>
      <c r="H33" s="547">
        <v>0</v>
      </c>
      <c r="I33" s="547">
        <v>0</v>
      </c>
      <c r="J33" s="547">
        <v>0</v>
      </c>
      <c r="K33" s="547">
        <v>0</v>
      </c>
      <c r="L33" s="547">
        <v>0</v>
      </c>
    </row>
    <row r="34" spans="2:21" ht="12.5" customHeight="1" x14ac:dyDescent="0.35">
      <c r="B34"/>
      <c r="C34"/>
      <c r="D34"/>
      <c r="F34" s="4"/>
      <c r="G34" s="319" t="str">
        <v>Nombre total de postes de categorie Supervision</v>
      </c>
      <c r="H34" s="548">
        <v>0</v>
      </c>
      <c r="I34" s="548">
        <v>0</v>
      </c>
      <c r="J34" s="548">
        <v>0</v>
      </c>
      <c r="K34" s="548">
        <v>0</v>
      </c>
      <c r="L34" s="548">
        <v>0</v>
      </c>
    </row>
    <row r="35" spans="2:21" ht="18.5" x14ac:dyDescent="0.35">
      <c r="B35"/>
      <c r="C35"/>
      <c r="D35"/>
      <c r="F35" s="4"/>
      <c r="G35" s="317" t="str">
        <v>IPL de categorie Supervision</v>
      </c>
      <c r="H35" s="549" t="str">
        <v/>
      </c>
      <c r="I35" s="549" t="str">
        <v/>
      </c>
      <c r="J35" s="549" t="str">
        <v/>
      </c>
      <c r="K35" s="549" t="str">
        <v/>
      </c>
      <c r="L35" s="549" t="str">
        <v/>
      </c>
    </row>
    <row r="36" spans="2:21" ht="7.25" customHeight="1" x14ac:dyDescent="0.35">
      <c r="B36"/>
      <c r="C36"/>
      <c r="D36"/>
      <c r="F36" s="4"/>
      <c r="G36" s="319">
        <v>0</v>
      </c>
      <c r="H36" s="548">
        <v>0</v>
      </c>
      <c r="I36" s="548">
        <v>0</v>
      </c>
      <c r="J36" s="548">
        <v>0</v>
      </c>
      <c r="K36" s="548">
        <v>0</v>
      </c>
      <c r="L36" s="548">
        <v>0</v>
      </c>
    </row>
    <row r="37" spans="2:21" ht="18.5" x14ac:dyDescent="0.35">
      <c r="B37"/>
      <c r="C37"/>
      <c r="D37"/>
      <c r="F37" s="4"/>
      <c r="G37" s="317" t="str">
        <v>IPL de categorie Direction et Supervision</v>
      </c>
      <c r="H37" s="549" t="str">
        <v/>
      </c>
      <c r="I37" s="549" t="str">
        <v/>
      </c>
      <c r="J37" s="549" t="str">
        <v/>
      </c>
      <c r="K37" s="549" t="str">
        <v/>
      </c>
      <c r="L37" s="549" t="str">
        <v/>
      </c>
    </row>
    <row r="38" spans="2:21" ht="18" customHeight="1" x14ac:dyDescent="0.35">
      <c r="B38"/>
      <c r="C38"/>
      <c r="D38"/>
      <c r="F38" s="4"/>
      <c r="G38" s="319">
        <v>0</v>
      </c>
      <c r="H38" s="548">
        <v>0</v>
      </c>
      <c r="I38" s="548">
        <v>0</v>
      </c>
      <c r="J38" s="548">
        <v>0</v>
      </c>
      <c r="K38" s="548">
        <v>0</v>
      </c>
      <c r="L38" s="548">
        <v>0</v>
      </c>
    </row>
    <row r="39" spans="2:21" ht="14.5" x14ac:dyDescent="0.35">
      <c r="B39"/>
      <c r="C39"/>
      <c r="D39"/>
      <c r="F39" s="4"/>
    </row>
    <row r="40" spans="2:21" ht="14.5" hidden="1" x14ac:dyDescent="0.35">
      <c r="B40"/>
      <c r="C40"/>
      <c r="D40"/>
      <c r="F40" s="4"/>
    </row>
    <row r="41" spans="2:21" ht="14.5" hidden="1" x14ac:dyDescent="0.35">
      <c r="B41"/>
      <c r="C41"/>
      <c r="D41"/>
      <c r="F41" s="4"/>
    </row>
    <row r="42" spans="2:21" ht="15" hidden="1" customHeight="1" x14ac:dyDescent="0.35">
      <c r="B42"/>
      <c r="C42"/>
      <c r="D42"/>
      <c r="F42" s="4"/>
    </row>
    <row r="43" spans="2:21" s="13" customFormat="1" ht="14.5" hidden="1" x14ac:dyDescent="0.35">
      <c r="B43"/>
      <c r="C43"/>
      <c r="D43"/>
      <c r="E43"/>
      <c r="F43" s="4"/>
      <c r="G43"/>
      <c r="H43"/>
      <c r="I43"/>
      <c r="J43"/>
      <c r="K43"/>
      <c r="L43"/>
      <c r="M43"/>
      <c r="N43"/>
      <c r="O43"/>
      <c r="P43"/>
      <c r="Q43"/>
      <c r="R43"/>
      <c r="S43"/>
      <c r="T43"/>
      <c r="U43"/>
    </row>
    <row r="44" spans="2:21" ht="14.5" hidden="1" x14ac:dyDescent="0.35">
      <c r="B44"/>
      <c r="C44"/>
      <c r="D44"/>
      <c r="F44" s="4"/>
    </row>
    <row r="45" spans="2:21" ht="14.5" hidden="1" x14ac:dyDescent="0.35">
      <c r="B45"/>
      <c r="C45"/>
      <c r="D45"/>
      <c r="F45" s="4"/>
    </row>
    <row r="46" spans="2:21" ht="14.5" hidden="1" x14ac:dyDescent="0.35">
      <c r="B46"/>
      <c r="C46"/>
      <c r="D46"/>
      <c r="F46" s="4"/>
    </row>
    <row r="47" spans="2:21" ht="14.5" hidden="1" x14ac:dyDescent="0.35">
      <c r="B47"/>
      <c r="C47"/>
      <c r="D47"/>
      <c r="F47" s="4"/>
    </row>
    <row r="48" spans="2:21" ht="14.5" hidden="1" x14ac:dyDescent="0.35">
      <c r="B48"/>
      <c r="C48"/>
      <c r="D48"/>
      <c r="F48" s="4"/>
    </row>
    <row r="49" spans="2:6" ht="14.5" hidden="1" x14ac:dyDescent="0.35">
      <c r="B49"/>
      <c r="C49"/>
      <c r="D49"/>
      <c r="F49" s="4"/>
    </row>
    <row r="50" spans="2:6" ht="14.5" hidden="1" x14ac:dyDescent="0.35">
      <c r="B50"/>
      <c r="C50"/>
      <c r="D50"/>
      <c r="F50" s="4"/>
    </row>
    <row r="51" spans="2:6" ht="14.5" hidden="1" x14ac:dyDescent="0.35">
      <c r="B51"/>
      <c r="C51"/>
      <c r="D51"/>
      <c r="F51" s="4"/>
    </row>
    <row r="52" spans="2:6" ht="14.5" hidden="1" x14ac:dyDescent="0.35">
      <c r="B52"/>
      <c r="C52"/>
      <c r="D52"/>
      <c r="F52" s="4"/>
    </row>
    <row r="53" spans="2:6" ht="14.5" hidden="1" x14ac:dyDescent="0.35">
      <c r="B53"/>
      <c r="C53"/>
      <c r="D53"/>
      <c r="F53" s="4"/>
    </row>
    <row r="54" spans="2:6" ht="14.5" hidden="1" x14ac:dyDescent="0.35">
      <c r="B54"/>
      <c r="C54"/>
      <c r="D54"/>
      <c r="F54" s="4"/>
    </row>
    <row r="55" spans="2:6" ht="14.5" hidden="1" x14ac:dyDescent="0.35">
      <c r="B55"/>
      <c r="C55"/>
      <c r="D55"/>
      <c r="F55" s="4"/>
    </row>
    <row r="56" spans="2:6" ht="14.5" hidden="1" x14ac:dyDescent="0.35">
      <c r="B56"/>
      <c r="C56"/>
      <c r="D56"/>
      <c r="F56" s="4"/>
    </row>
    <row r="57" spans="2:6" ht="14.5" hidden="1" x14ac:dyDescent="0.35">
      <c r="B57"/>
      <c r="C57"/>
      <c r="D57"/>
      <c r="F57" s="4"/>
    </row>
    <row r="58" spans="2:6" ht="14.5" hidden="1" x14ac:dyDescent="0.35">
      <c r="B58"/>
      <c r="C58"/>
      <c r="D58"/>
      <c r="F58" s="4"/>
    </row>
    <row r="59" spans="2:6" ht="14.5" hidden="1" x14ac:dyDescent="0.35">
      <c r="B59"/>
      <c r="C59"/>
      <c r="D59"/>
      <c r="F59" s="4"/>
    </row>
    <row r="60" spans="2:6" ht="14.5" hidden="1" x14ac:dyDescent="0.35">
      <c r="B60"/>
      <c r="C60"/>
      <c r="D60"/>
      <c r="F60" s="4"/>
    </row>
    <row r="61" spans="2:6" ht="14.5" hidden="1" x14ac:dyDescent="0.35">
      <c r="B61"/>
      <c r="C61"/>
      <c r="D61"/>
      <c r="F61" s="4"/>
    </row>
    <row r="62" spans="2:6" ht="14.5" hidden="1" x14ac:dyDescent="0.35">
      <c r="B62"/>
      <c r="C62"/>
      <c r="D62"/>
      <c r="F62" s="4"/>
    </row>
    <row r="63" spans="2:6" ht="14.5" hidden="1" x14ac:dyDescent="0.35">
      <c r="B63"/>
      <c r="C63"/>
      <c r="D63"/>
      <c r="F63" s="4"/>
    </row>
    <row r="64" spans="2:6" ht="14.5" hidden="1" x14ac:dyDescent="0.35">
      <c r="B64"/>
      <c r="C64"/>
      <c r="D64"/>
      <c r="F64" s="4"/>
    </row>
    <row r="65" spans="2:6" ht="14.5" hidden="1" x14ac:dyDescent="0.35">
      <c r="B65"/>
      <c r="C65"/>
      <c r="D65"/>
      <c r="F65" s="4"/>
    </row>
    <row r="66" spans="2:6" ht="14.5" hidden="1" x14ac:dyDescent="0.35">
      <c r="B66"/>
      <c r="C66"/>
      <c r="D66"/>
      <c r="F66" s="4"/>
    </row>
    <row r="67" spans="2:6" ht="15" hidden="1" customHeight="1" x14ac:dyDescent="0.35">
      <c r="F67" s="4"/>
    </row>
    <row r="68" spans="2:6" ht="15" hidden="1" customHeight="1" x14ac:dyDescent="0.35">
      <c r="F68" s="4"/>
    </row>
    <row r="82" spans="2:3" ht="15" hidden="1" customHeight="1" x14ac:dyDescent="0.35">
      <c r="B82" s="67"/>
      <c r="C82" s="19"/>
    </row>
  </sheetData>
  <sheetProtection algorithmName="SHA-512" hashValue="IzLKRRygQl+xXytf9VmOpOmH+4lRi4OmuFRNgtlm+TSS5Ujd46iVzoWNeOr89zTaGzF8Mf1NFnwDK9UURriQrg==" saltValue="2Q8wPl610wk0M7jJS3nTLA==" spinCount="100000" sheet="1" objects="1" scenarios="1"/>
  <conditionalFormatting sqref="B3:B22">
    <cfRule type="expression" dxfId="47" priority="3">
      <formula>$C3=_xlfn.SHEET()</formula>
    </cfRule>
  </conditionalFormatting>
  <conditionalFormatting sqref="D3:D22">
    <cfRule type="iconSet" priority="4">
      <iconSet iconSet="3Symbols" showValue="0">
        <cfvo type="percent" val="0"/>
        <cfvo type="num" val="0"/>
        <cfvo type="num" val="1"/>
      </iconSet>
    </cfRule>
  </conditionalFormatting>
  <conditionalFormatting sqref="E3:E20">
    <cfRule type="iconSet" priority="7">
      <iconSet iconSet="3Symbols" showValue="0">
        <cfvo type="percent" val="0"/>
        <cfvo type="num" val="0"/>
        <cfvo type="num" val="1"/>
      </iconSet>
    </cfRule>
  </conditionalFormatting>
  <conditionalFormatting sqref="H13:L13 H18:L18 H20:L20 H25:L25 H30:L30 H35:L35 H37:L37">
    <cfRule type="iconSet" priority="1">
      <iconSet>
        <cfvo type="percent" val="0"/>
        <cfvo type="percent" val="0.33"/>
        <cfvo type="percent" val="0.67"/>
      </iconSet>
    </cfRule>
  </conditionalFormatting>
  <hyperlinks>
    <hyperlink ref="B20" location="'F- RandD'!A1" display="13.RandD" xr:uid="{DE590D87-A557-426F-A3B8-F5AB0B464779}"/>
    <hyperlink ref="B19" location="'F- TransfertTechno'!A1" display="12.TransfertTechno" xr:uid="{2339CDDF-5551-4A87-92F5-BF0483D41BC0}"/>
    <hyperlink ref="B18" location="'F- DevCompetLocales'!A1" display="11.DevCompetLocales" xr:uid="{AD0E9F6B-69D1-4555-AD2B-39702777E777}"/>
    <hyperlink ref="B17" location="'E- DépensesLocales'!A1" display="10.DépensesLocales" xr:uid="{25967BA6-0410-40EA-A2E6-E5DB53A6B87D}"/>
    <hyperlink ref="B16" location="'D- ListeServicesLoc'!A1" display="09.ListeServicesLoc" xr:uid="{FDE55AB9-DAE7-4496-BF55-44335762EC3B}"/>
    <hyperlink ref="B15" location="'D- Services Locaux'!A1" display="08.Services Locaux" xr:uid="{DD8A4B8F-EE53-40B4-A24B-3841783CA231}"/>
    <hyperlink ref="B14" location="'C- ListeBiensLoc'!A1" display="07.ListeBiensLoc" xr:uid="{B9BDC68C-D455-48A0-8418-2D71FCF91AB8}"/>
    <hyperlink ref="B13" location="'C- Biens Locaux'!A1" display="06.Biens Locaux" xr:uid="{52EA5BAA-E8EC-44EE-92B3-D905981BC969}"/>
    <hyperlink ref="B12" location="'B- Passation de M.'!A1" display="05.Passation de M." xr:uid="{FCA0461F-8B38-40EA-AA2A-026D6906E959}"/>
    <hyperlink ref="B11" location="'B-Facilitations'!A1" display="04.Facilitations" xr:uid="{FBD16B76-C3CA-4381-B24F-05CCE4DFE7C9}"/>
    <hyperlink ref="B10" location="'A-Remplacement'!A1" display="03.Remplacement" xr:uid="{C618B31A-F67E-4D8C-AB22-C20821A5663C}"/>
    <hyperlink ref="B9" location="'A-Formations'!A1" display="02.Formations" xr:uid="{6255D990-7398-4695-B6B7-299C1B4A401F}"/>
    <hyperlink ref="B7" location="'A-Emploi'!A1" display="01.Emploi" xr:uid="{1E0191D5-D842-4B9D-B68C-A671781E875E}"/>
    <hyperlink ref="B6" location="RECAP!A1" display="RECAP" xr:uid="{99792D31-5EB6-4736-B93E-9A059B518C43}"/>
    <hyperlink ref="B5" location="Identification!A1" display="Identification" xr:uid="{DD3046F3-E608-48E5-9C0D-A77D57C76B15}"/>
    <hyperlink ref="B4" location="Définitions!A1" display="Définitions" xr:uid="{458B1F14-6C76-4025-86C4-BD3601941022}"/>
    <hyperlink ref="B3" location="Instructions!A1" display="Instructions" xr:uid="{715B620E-C99A-416A-99D2-A9B6E317C733}"/>
    <hyperlink ref="B8" location="IPL!A1" display="IPL" xr:uid="{0695F3BC-D257-4B60-8FCE-719CE5A7AB8E}"/>
    <hyperlink ref="B22" location="'G-ServicesFinanciers'!A1" display="15.Finances" xr:uid="{ED010C68-2220-4C9F-9EBD-A73C4E6B82F9}"/>
    <hyperlink ref="B21" location="'G-Assurance'!A1" display="14. Assurance" xr:uid="{3DC21DF9-8D55-42F3-B371-402824BF5B02}"/>
  </hyperlinks>
  <pageMargins left="0.7" right="0.7" top="0.75" bottom="0.75" header="0.3" footer="0.3"/>
  <pageSetup paperSize="9" orientation="portrait" r:id="rId1"/>
  <ignoredErrors>
    <ignoredError sqref="F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1E5A-E35F-42C6-A4EF-A68DE3CEDE10}">
  <sheetPr codeName="Sheet7">
    <tabColor theme="9"/>
  </sheetPr>
  <dimension ref="A1:AC116"/>
  <sheetViews>
    <sheetView showGridLines="0" zoomScale="70" zoomScaleNormal="83" workbookViewId="0">
      <selection activeCell="I23" sqref="I23"/>
    </sheetView>
  </sheetViews>
  <sheetFormatPr baseColWidth="10" defaultColWidth="0" defaultRowHeight="15" customHeight="1" x14ac:dyDescent="0.35"/>
  <cols>
    <col min="1" max="1" width="3.81640625" customWidth="1"/>
    <col min="2" max="2" width="18.81640625" style="60" customWidth="1"/>
    <col min="3" max="3" width="2.453125" style="55" hidden="1" customWidth="1"/>
    <col min="4" max="4" width="3.1796875" style="20" customWidth="1"/>
    <col min="5" max="5" width="3.1796875" customWidth="1"/>
    <col min="6" max="6" width="6.1796875" customWidth="1"/>
    <col min="7" max="7" width="17.81640625" customWidth="1"/>
    <col min="8" max="8" width="28.1796875" customWidth="1"/>
    <col min="9" max="9" width="21.1796875" customWidth="1"/>
    <col min="10" max="10" width="24.1796875" customWidth="1"/>
    <col min="11" max="11" width="8.1796875" style="96" customWidth="1"/>
    <col min="12" max="12" width="17.1796875" style="97" customWidth="1"/>
    <col min="13" max="13" width="8.1796875" style="96" customWidth="1"/>
    <col min="14" max="14" width="17.1796875" style="97" customWidth="1"/>
    <col min="15" max="15" width="8.1796875" style="96" customWidth="1"/>
    <col min="16" max="16" width="17.1796875" style="97" customWidth="1"/>
    <col min="17" max="17" width="8.1796875" style="96" customWidth="1"/>
    <col min="18" max="18" width="17.1796875" style="97" customWidth="1"/>
    <col min="19" max="19" width="8.1796875" style="96" customWidth="1"/>
    <col min="20" max="20" width="17.1796875" style="97" customWidth="1"/>
    <col min="21" max="21" width="4.1796875" customWidth="1"/>
    <col min="22" max="22" width="3.81640625" style="165" hidden="1" customWidth="1"/>
    <col min="23" max="23" width="23.81640625" hidden="1" customWidth="1"/>
    <col min="24" max="24" width="9" hidden="1" customWidth="1"/>
    <col min="25" max="28" width="0" hidden="1" customWidth="1"/>
    <col min="29" max="29" width="3" style="168" hidden="1" customWidth="1"/>
    <col min="30" max="16384" width="8.81640625" hidden="1"/>
  </cols>
  <sheetData>
    <row r="1" spans="2:29" ht="15" customHeight="1" x14ac:dyDescent="0.35">
      <c r="E1" s="60"/>
      <c r="F1" s="14" t="s">
        <v>207</v>
      </c>
      <c r="G1" s="14" t="s">
        <v>208</v>
      </c>
      <c r="H1" s="14"/>
      <c r="I1" s="14"/>
      <c r="J1" s="14"/>
      <c r="K1" s="14"/>
      <c r="L1" s="14"/>
      <c r="M1" s="14"/>
      <c r="N1" s="14"/>
      <c r="O1" s="14"/>
      <c r="P1" s="14"/>
      <c r="Q1" s="14"/>
      <c r="R1" s="14"/>
      <c r="S1" s="14"/>
      <c r="T1" s="14"/>
    </row>
    <row r="2" spans="2:29" s="12" customFormat="1" ht="14.5" x14ac:dyDescent="0.35">
      <c r="B2" s="61"/>
      <c r="C2" s="56"/>
      <c r="D2" s="20"/>
      <c r="E2"/>
      <c r="F2" s="12">
        <v>1</v>
      </c>
      <c r="G2" s="12" t="s">
        <v>209</v>
      </c>
      <c r="N2" s="11"/>
      <c r="V2" s="166"/>
      <c r="AC2" s="169"/>
    </row>
    <row r="3" spans="2:29" ht="14.5" x14ac:dyDescent="0.35">
      <c r="B3" s="62" t="s">
        <v>1</v>
      </c>
      <c r="C3" s="57">
        <v>1</v>
      </c>
      <c r="D3" s="105">
        <f>IF(Instructions!H38="Complet",1,0)</f>
        <v>0</v>
      </c>
      <c r="F3" t="s">
        <v>287</v>
      </c>
      <c r="G3" t="s">
        <v>288</v>
      </c>
      <c r="K3"/>
      <c r="L3"/>
      <c r="M3"/>
      <c r="N3" s="4"/>
      <c r="O3"/>
      <c r="P3"/>
      <c r="Q3"/>
      <c r="R3"/>
      <c r="S3"/>
      <c r="T3"/>
    </row>
    <row r="4" spans="2:29" ht="15" customHeight="1" x14ac:dyDescent="0.35">
      <c r="B4" s="62" t="s">
        <v>2</v>
      </c>
      <c r="C4" s="57">
        <v>2</v>
      </c>
      <c r="D4" s="105">
        <v>1</v>
      </c>
      <c r="I4" s="30" t="s">
        <v>212</v>
      </c>
      <c r="K4"/>
      <c r="L4"/>
      <c r="M4"/>
      <c r="N4" s="4"/>
      <c r="O4"/>
      <c r="P4"/>
      <c r="Q4"/>
      <c r="R4"/>
      <c r="S4"/>
      <c r="T4"/>
    </row>
    <row r="5" spans="2:29" ht="14.5" x14ac:dyDescent="0.35">
      <c r="B5" s="62" t="s">
        <v>3</v>
      </c>
      <c r="C5" s="57">
        <v>3</v>
      </c>
      <c r="D5" s="105">
        <f>IF(Identification!G3="Complet",1,0)</f>
        <v>0</v>
      </c>
      <c r="F5" s="4"/>
      <c r="I5" s="24" t="s">
        <v>471</v>
      </c>
      <c r="K5"/>
      <c r="L5"/>
      <c r="M5"/>
      <c r="N5"/>
      <c r="O5"/>
      <c r="P5"/>
      <c r="Q5"/>
      <c r="R5"/>
      <c r="S5"/>
      <c r="T5"/>
    </row>
    <row r="6" spans="2:29" ht="14.5" x14ac:dyDescent="0.35">
      <c r="B6" s="62" t="s">
        <v>4</v>
      </c>
      <c r="C6" s="57">
        <v>4</v>
      </c>
      <c r="D6" s="105">
        <v>1</v>
      </c>
      <c r="F6" s="4"/>
      <c r="H6" s="30"/>
      <c r="I6" s="24"/>
      <c r="K6"/>
      <c r="L6"/>
      <c r="M6"/>
      <c r="N6"/>
      <c r="O6"/>
      <c r="P6"/>
      <c r="Q6"/>
      <c r="R6"/>
      <c r="S6"/>
      <c r="T6"/>
    </row>
    <row r="7" spans="2:29" ht="15" customHeight="1" thickBot="1" x14ac:dyDescent="0.4">
      <c r="B7" s="62" t="s">
        <v>5</v>
      </c>
      <c r="C7" s="57">
        <v>5</v>
      </c>
      <c r="D7" s="105">
        <f>IF('A-Emploi'!G5="Complet",1,0)</f>
        <v>0</v>
      </c>
      <c r="K7"/>
      <c r="L7"/>
      <c r="M7"/>
      <c r="N7"/>
      <c r="O7"/>
      <c r="P7"/>
      <c r="Q7"/>
      <c r="R7"/>
      <c r="S7"/>
      <c r="T7"/>
    </row>
    <row r="8" spans="2:29" ht="15.5" thickTop="1" thickBot="1" x14ac:dyDescent="0.4">
      <c r="B8" s="62" t="s">
        <v>6</v>
      </c>
      <c r="C8" s="57">
        <v>6</v>
      </c>
      <c r="D8" s="105">
        <v>1</v>
      </c>
      <c r="J8" s="110" t="s">
        <v>289</v>
      </c>
      <c r="K8" s="115"/>
      <c r="L8" s="117">
        <f>+K25</f>
        <v>2024</v>
      </c>
      <c r="M8" s="115"/>
      <c r="N8" s="117">
        <f>+M25</f>
        <v>2025</v>
      </c>
      <c r="O8" s="115"/>
      <c r="P8" s="117">
        <f>+O25</f>
        <v>2026</v>
      </c>
      <c r="Q8" s="115"/>
      <c r="R8" s="117">
        <f>+Q25</f>
        <v>2027</v>
      </c>
      <c r="S8" s="115"/>
      <c r="T8" s="117">
        <f>+S25</f>
        <v>2028</v>
      </c>
      <c r="W8" t="str">
        <f>+J8</f>
        <v>Année</v>
      </c>
      <c r="X8">
        <f>+L8</f>
        <v>2024</v>
      </c>
      <c r="Y8">
        <f>+N8</f>
        <v>2025</v>
      </c>
      <c r="Z8">
        <f>+P8</f>
        <v>2026</v>
      </c>
      <c r="AA8">
        <f>+R8</f>
        <v>2027</v>
      </c>
      <c r="AB8">
        <f>+T8</f>
        <v>2028</v>
      </c>
    </row>
    <row r="9" spans="2:29" ht="15.5" thickTop="1" thickBot="1" x14ac:dyDescent="0.4">
      <c r="B9" s="62" t="s">
        <v>7</v>
      </c>
      <c r="C9" s="57">
        <v>7</v>
      </c>
      <c r="D9" s="105">
        <f>IF('A-Formations'!I5="Complet",1,0)</f>
        <v>0</v>
      </c>
      <c r="J9" s="112" t="s">
        <v>679</v>
      </c>
      <c r="K9" s="115"/>
      <c r="L9" s="113">
        <f>+SUM(Formations[Budget prévisionnel (FCFA)])</f>
        <v>0</v>
      </c>
      <c r="M9" s="118"/>
      <c r="N9" s="113">
        <f>+SUM(Formations[Budget prévisionnel (FCFA)2])</f>
        <v>0</v>
      </c>
      <c r="O9" s="118"/>
      <c r="P9" s="113">
        <f>+SUM(Formations[Budget prévisionnel (FCFA)3])</f>
        <v>0</v>
      </c>
      <c r="Q9" s="118"/>
      <c r="R9" s="113">
        <f>+SUM(Formations[Budget prévisionnel (FCFA)4])</f>
        <v>0</v>
      </c>
      <c r="S9" s="118"/>
      <c r="T9" s="113">
        <f>+SUM(Formations[Budget prévisionnel (FCFA)5])</f>
        <v>0</v>
      </c>
      <c r="W9" t="str">
        <f t="shared" ref="W9:W11" si="0">+J9</f>
        <v>Budget Prévisionnel Formation:</v>
      </c>
      <c r="X9">
        <f t="shared" ref="X9:X11" si="1">+L9</f>
        <v>0</v>
      </c>
      <c r="Y9">
        <f t="shared" ref="Y9:Y11" si="2">+N9</f>
        <v>0</v>
      </c>
      <c r="Z9">
        <f t="shared" ref="Z9:Z11" si="3">+P9</f>
        <v>0</v>
      </c>
      <c r="AA9">
        <f t="shared" ref="AA9:AA11" si="4">+R9</f>
        <v>0</v>
      </c>
      <c r="AB9">
        <f t="shared" ref="AB9:AB11" si="5">+T9</f>
        <v>0</v>
      </c>
    </row>
    <row r="10" spans="2:29" ht="15" customHeight="1" thickTop="1" thickBot="1" x14ac:dyDescent="0.4">
      <c r="B10" s="62" t="s">
        <v>8</v>
      </c>
      <c r="C10" s="57">
        <v>8</v>
      </c>
      <c r="D10" s="105">
        <f>IF('A-Remplacement'!I5="Complet",1,0)</f>
        <v>0</v>
      </c>
      <c r="J10" s="112" t="s">
        <v>680</v>
      </c>
      <c r="K10" s="115"/>
      <c r="L10" s="113">
        <f>'A-Remplacement'!K9</f>
        <v>0</v>
      </c>
      <c r="M10" s="118"/>
      <c r="N10" s="113">
        <f>'A-Remplacement'!L9</f>
        <v>0</v>
      </c>
      <c r="O10" s="118"/>
      <c r="P10" s="113">
        <f>'A-Remplacement'!M9</f>
        <v>0</v>
      </c>
      <c r="Q10" s="118"/>
      <c r="R10" s="113">
        <f>'A-Remplacement'!N9</f>
        <v>0</v>
      </c>
      <c r="S10" s="118"/>
      <c r="T10" s="113">
        <f>'A-Remplacement'!O9</f>
        <v>0</v>
      </c>
      <c r="W10" t="str">
        <f t="shared" si="0"/>
        <v>Budget Prévisionnel Remplacement:</v>
      </c>
      <c r="X10">
        <f t="shared" si="1"/>
        <v>0</v>
      </c>
      <c r="Y10">
        <f t="shared" si="2"/>
        <v>0</v>
      </c>
      <c r="Z10">
        <f t="shared" si="3"/>
        <v>0</v>
      </c>
      <c r="AA10">
        <f t="shared" si="4"/>
        <v>0</v>
      </c>
      <c r="AB10">
        <f t="shared" si="5"/>
        <v>0</v>
      </c>
    </row>
    <row r="11" spans="2:29" ht="15" customHeight="1" thickTop="1" thickBot="1" x14ac:dyDescent="0.4">
      <c r="B11" s="62" t="s">
        <v>9</v>
      </c>
      <c r="C11" s="57">
        <v>9</v>
      </c>
      <c r="D11" s="105">
        <f>IF('B-Facilitations'!I5="Complet",1,0)</f>
        <v>0</v>
      </c>
      <c r="J11" s="112" t="s">
        <v>290</v>
      </c>
      <c r="K11" s="116"/>
      <c r="L11" s="114">
        <f>SUM(L9:L10)</f>
        <v>0</v>
      </c>
      <c r="M11" s="116"/>
      <c r="N11" s="114">
        <f t="shared" ref="N11" si="6">SUM(N9:N10)</f>
        <v>0</v>
      </c>
      <c r="O11" s="116"/>
      <c r="P11" s="114">
        <f t="shared" ref="P11" si="7">SUM(P9:P10)</f>
        <v>0</v>
      </c>
      <c r="Q11" s="116"/>
      <c r="R11" s="114">
        <f t="shared" ref="R11" si="8">SUM(R9:R10)</f>
        <v>0</v>
      </c>
      <c r="S11" s="116"/>
      <c r="T11" s="114">
        <f t="shared" ref="T11" si="9">SUM(T9:T10)</f>
        <v>0</v>
      </c>
      <c r="W11" t="str">
        <f t="shared" si="0"/>
        <v>Budget Prévisionnel (A):</v>
      </c>
      <c r="X11">
        <f t="shared" si="1"/>
        <v>0</v>
      </c>
      <c r="Y11">
        <f t="shared" si="2"/>
        <v>0</v>
      </c>
      <c r="Z11">
        <f t="shared" si="3"/>
        <v>0</v>
      </c>
      <c r="AA11">
        <f t="shared" si="4"/>
        <v>0</v>
      </c>
      <c r="AB11">
        <f t="shared" si="5"/>
        <v>0</v>
      </c>
    </row>
    <row r="12" spans="2:29" ht="15" customHeight="1" thickTop="1" x14ac:dyDescent="0.35">
      <c r="B12" s="62" t="s">
        <v>10</v>
      </c>
      <c r="C12" s="57">
        <v>10</v>
      </c>
      <c r="D12" s="105">
        <f>IF('B- Passation de M.'!I5="Complet",1,0)</f>
        <v>0</v>
      </c>
      <c r="J12" s="4"/>
      <c r="K12" s="76"/>
      <c r="L12" s="104"/>
      <c r="M12" s="104"/>
      <c r="N12" s="104"/>
      <c r="O12" s="104"/>
      <c r="P12" s="104"/>
      <c r="Q12" s="104"/>
      <c r="R12" s="104"/>
      <c r="S12" s="104"/>
      <c r="T12" s="104"/>
    </row>
    <row r="13" spans="2:29" ht="15" customHeight="1" x14ac:dyDescent="0.35">
      <c r="B13" s="62" t="s">
        <v>11</v>
      </c>
      <c r="C13" s="57">
        <v>11</v>
      </c>
      <c r="D13" s="105">
        <f>IF('C- Biens'!I5="Complet",1,0)</f>
        <v>0</v>
      </c>
      <c r="J13" s="4"/>
      <c r="K13" s="76"/>
      <c r="L13" s="104"/>
      <c r="M13" s="104"/>
      <c r="N13" s="104"/>
      <c r="O13" s="104"/>
      <c r="P13" s="104"/>
      <c r="Q13" s="104"/>
      <c r="R13" s="104"/>
      <c r="S13" s="104"/>
      <c r="T13" s="104"/>
    </row>
    <row r="14" spans="2:29" ht="15" customHeight="1" x14ac:dyDescent="0.35">
      <c r="B14" s="62" t="s">
        <v>12</v>
      </c>
      <c r="C14" s="57">
        <v>12</v>
      </c>
      <c r="D14" s="105">
        <f>IF('C- ListeBiensLoc'!I5="Complet",1,0)</f>
        <v>0</v>
      </c>
      <c r="J14" s="4"/>
      <c r="K14" s="76"/>
      <c r="L14" s="104"/>
      <c r="M14" s="104"/>
      <c r="N14" s="104"/>
      <c r="O14" s="104"/>
      <c r="P14" s="104"/>
      <c r="Q14" s="104"/>
      <c r="R14" s="104"/>
      <c r="S14" s="104"/>
      <c r="T14" s="104"/>
    </row>
    <row r="15" spans="2:29" ht="15" customHeight="1" x14ac:dyDescent="0.35">
      <c r="B15" s="62" t="s">
        <v>13</v>
      </c>
      <c r="C15" s="57">
        <v>13</v>
      </c>
      <c r="D15" s="105">
        <f>IF('D- Services'!H5="Complet",1,0)</f>
        <v>0</v>
      </c>
      <c r="J15" s="4"/>
      <c r="K15" s="76"/>
      <c r="L15" s="104"/>
      <c r="M15" s="104"/>
      <c r="N15" s="104"/>
      <c r="O15" s="104"/>
      <c r="P15" s="104"/>
      <c r="Q15" s="104"/>
      <c r="R15" s="104"/>
      <c r="S15" s="104"/>
      <c r="T15" s="104"/>
    </row>
    <row r="16" spans="2:29" ht="15" customHeight="1" x14ac:dyDescent="0.35">
      <c r="B16" s="62" t="s">
        <v>14</v>
      </c>
      <c r="C16" s="57">
        <v>14</v>
      </c>
      <c r="D16" s="105">
        <f>IF('D- ListeServicesLoc'!I5="Complet",1,0)</f>
        <v>0</v>
      </c>
      <c r="J16" s="4"/>
      <c r="K16" s="76"/>
      <c r="L16" s="104"/>
      <c r="M16" s="104"/>
      <c r="N16" s="104"/>
      <c r="O16" s="104"/>
      <c r="P16" s="104"/>
      <c r="Q16" s="104"/>
      <c r="R16" s="104"/>
      <c r="S16" s="104"/>
      <c r="T16" s="104"/>
    </row>
    <row r="17" spans="2:29" ht="15" customHeight="1" x14ac:dyDescent="0.35">
      <c r="B17" s="62" t="s">
        <v>15</v>
      </c>
      <c r="C17" s="57">
        <v>15</v>
      </c>
      <c r="D17" s="105">
        <f>IF('E- Dépenses'!H5="Complet",1,0)</f>
        <v>0</v>
      </c>
      <c r="J17" s="4"/>
      <c r="K17" s="76"/>
      <c r="L17" s="104"/>
      <c r="M17" s="104"/>
      <c r="N17" s="104"/>
      <c r="O17" s="104"/>
      <c r="P17" s="104"/>
      <c r="Q17" s="104"/>
      <c r="R17" s="104"/>
      <c r="S17" s="104"/>
      <c r="T17" s="104"/>
    </row>
    <row r="18" spans="2:29" ht="15" customHeight="1" x14ac:dyDescent="0.35">
      <c r="B18" s="62" t="s">
        <v>16</v>
      </c>
      <c r="C18" s="57">
        <v>16</v>
      </c>
      <c r="D18" s="105">
        <f>IF('F- DevCompetLocales'!I5="Complet",1,0)</f>
        <v>0</v>
      </c>
      <c r="J18" s="4"/>
      <c r="K18" s="76"/>
      <c r="L18" s="104"/>
      <c r="M18" s="104"/>
      <c r="N18" s="104"/>
      <c r="O18" s="104"/>
      <c r="P18" s="104"/>
      <c r="Q18" s="104"/>
      <c r="R18" s="104"/>
      <c r="S18" s="104"/>
      <c r="T18" s="104"/>
    </row>
    <row r="19" spans="2:29" ht="15" customHeight="1" x14ac:dyDescent="0.35">
      <c r="B19" s="62" t="s">
        <v>17</v>
      </c>
      <c r="C19" s="57">
        <v>17</v>
      </c>
      <c r="D19" s="105">
        <f>IF('F- TransfertTechno'!I5="Complet",1,0)</f>
        <v>0</v>
      </c>
      <c r="J19" s="4"/>
      <c r="K19" s="76"/>
      <c r="L19" s="104"/>
      <c r="M19" s="104"/>
      <c r="N19" s="104"/>
      <c r="O19" s="104"/>
      <c r="P19" s="104"/>
      <c r="Q19" s="104"/>
      <c r="R19" s="104"/>
      <c r="S19" s="104"/>
      <c r="T19" s="104"/>
    </row>
    <row r="20" spans="2:29" ht="15" customHeight="1" x14ac:dyDescent="0.35">
      <c r="B20" s="62" t="s">
        <v>472</v>
      </c>
      <c r="C20" s="57">
        <v>18</v>
      </c>
      <c r="D20" s="105">
        <f>IF('F- RandD'!I5="Complet",1,0)</f>
        <v>0</v>
      </c>
      <c r="J20" s="38"/>
      <c r="K20" s="76"/>
      <c r="L20" s="76"/>
      <c r="M20" s="76"/>
      <c r="N20" s="76"/>
      <c r="O20" s="76"/>
      <c r="P20" s="76"/>
      <c r="Q20" s="76"/>
      <c r="R20" s="76"/>
      <c r="S20" s="76"/>
      <c r="T20" s="76"/>
    </row>
    <row r="21" spans="2:29" ht="15" customHeight="1" x14ac:dyDescent="0.35">
      <c r="B21" s="62" t="s">
        <v>473</v>
      </c>
      <c r="C21" s="57">
        <v>19</v>
      </c>
      <c r="D21" s="105">
        <f>IF('G-Assurance'!I6="Complet",1,0)</f>
        <v>0</v>
      </c>
      <c r="J21" s="38"/>
      <c r="K21" s="76"/>
      <c r="L21" s="76"/>
      <c r="M21" s="76"/>
      <c r="N21" s="76"/>
      <c r="O21" s="76"/>
      <c r="P21" s="76"/>
      <c r="Q21" s="76"/>
      <c r="R21" s="76"/>
      <c r="S21" s="76"/>
      <c r="T21" s="76"/>
    </row>
    <row r="22" spans="2:29" ht="15" customHeight="1" x14ac:dyDescent="0.35">
      <c r="B22" s="62" t="s">
        <v>676</v>
      </c>
      <c r="C22" s="57">
        <v>20</v>
      </c>
      <c r="D22" s="105">
        <f>IF('G-ServicesFinanciers'!I6="Complet",1,0)</f>
        <v>0</v>
      </c>
      <c r="J22" s="38"/>
      <c r="K22" s="76"/>
      <c r="L22" s="76"/>
      <c r="M22" s="76"/>
      <c r="N22" s="76"/>
      <c r="O22" s="76"/>
      <c r="P22" s="76"/>
      <c r="Q22" s="76"/>
      <c r="R22" s="76"/>
      <c r="S22" s="76"/>
      <c r="T22" s="76"/>
    </row>
    <row r="23" spans="2:29" ht="15" customHeight="1" thickBot="1" x14ac:dyDescent="0.4">
      <c r="J23" s="38"/>
      <c r="K23" s="76"/>
      <c r="L23" s="76"/>
      <c r="M23" s="76"/>
      <c r="N23" s="76"/>
      <c r="O23" s="76"/>
      <c r="P23" s="76"/>
      <c r="Q23" s="76"/>
      <c r="R23" s="76"/>
      <c r="S23" s="76"/>
      <c r="T23" s="76"/>
    </row>
    <row r="24" spans="2:29" ht="15" hidden="1" customHeight="1" thickBot="1" x14ac:dyDescent="0.4">
      <c r="H24" s="562"/>
      <c r="I24" s="563"/>
      <c r="J24" s="98"/>
      <c r="K24" s="98"/>
      <c r="L24" s="98"/>
      <c r="M24" s="98"/>
      <c r="N24" s="98"/>
      <c r="O24" s="98"/>
      <c r="P24" s="98"/>
      <c r="Q24" s="98"/>
      <c r="R24" s="98"/>
      <c r="S24" s="98"/>
      <c r="T24" s="98"/>
    </row>
    <row r="25" spans="2:29" ht="15" customHeight="1" thickBot="1" x14ac:dyDescent="0.4">
      <c r="G25" s="2"/>
      <c r="H25" s="562"/>
      <c r="I25" s="563"/>
      <c r="J25" s="98"/>
      <c r="K25" s="560">
        <f>Identification!G14</f>
        <v>2024</v>
      </c>
      <c r="L25" s="561"/>
      <c r="M25" s="560">
        <f>K25+1</f>
        <v>2025</v>
      </c>
      <c r="N25" s="561"/>
      <c r="O25" s="560">
        <f t="shared" ref="O25" si="10">M25+1</f>
        <v>2026</v>
      </c>
      <c r="P25" s="561"/>
      <c r="Q25" s="560">
        <f t="shared" ref="Q25" si="11">O25+1</f>
        <v>2027</v>
      </c>
      <c r="R25" s="561"/>
      <c r="S25" s="560">
        <f t="shared" ref="S25" si="12">Q25+1</f>
        <v>2028</v>
      </c>
      <c r="T25" s="561"/>
    </row>
    <row r="26" spans="2:29" s="2" customFormat="1" ht="24.5" x14ac:dyDescent="0.35">
      <c r="E26"/>
      <c r="F26" s="3" t="s">
        <v>291</v>
      </c>
      <c r="G26" s="3" t="s">
        <v>292</v>
      </c>
      <c r="H26" s="3" t="s">
        <v>293</v>
      </c>
      <c r="I26" s="3" t="s">
        <v>294</v>
      </c>
      <c r="J26" s="3" t="s">
        <v>295</v>
      </c>
      <c r="K26" s="205" t="s">
        <v>684</v>
      </c>
      <c r="L26" s="100" t="s">
        <v>297</v>
      </c>
      <c r="M26" s="99" t="s">
        <v>687</v>
      </c>
      <c r="N26" s="100" t="s">
        <v>299</v>
      </c>
      <c r="O26" s="99" t="s">
        <v>688</v>
      </c>
      <c r="P26" s="100" t="s">
        <v>301</v>
      </c>
      <c r="Q26" s="99" t="s">
        <v>689</v>
      </c>
      <c r="R26" s="100" t="s">
        <v>303</v>
      </c>
      <c r="S26" s="99" t="s">
        <v>690</v>
      </c>
      <c r="T26" s="206" t="s">
        <v>304</v>
      </c>
      <c r="V26" s="167"/>
      <c r="AC26" s="170"/>
    </row>
    <row r="27" spans="2:29" ht="14.5" x14ac:dyDescent="0.35">
      <c r="B27"/>
      <c r="C27"/>
      <c r="D27"/>
      <c r="F27" s="326" t="str">
        <f t="shared" ref="F27:F58" si="13">IF(G27="","",ROW(F1))</f>
        <v/>
      </c>
      <c r="G27" s="66"/>
      <c r="H27" s="66"/>
      <c r="I27" s="66"/>
      <c r="J27" s="66"/>
      <c r="K27" s="207"/>
      <c r="L27" s="102"/>
      <c r="M27" s="101"/>
      <c r="N27" s="102"/>
      <c r="O27" s="101"/>
      <c r="P27" s="102"/>
      <c r="Q27" s="101"/>
      <c r="R27" s="102"/>
      <c r="S27" s="101"/>
      <c r="T27" s="208"/>
    </row>
    <row r="28" spans="2:29" ht="14.5" x14ac:dyDescent="0.35">
      <c r="B28"/>
      <c r="C28"/>
      <c r="D28"/>
      <c r="F28" s="326" t="str">
        <f t="shared" si="13"/>
        <v/>
      </c>
      <c r="G28" s="66"/>
      <c r="H28" s="66"/>
      <c r="I28" s="66"/>
      <c r="J28" s="66"/>
      <c r="K28" s="207"/>
      <c r="L28" s="102"/>
      <c r="M28" s="101"/>
      <c r="N28" s="102"/>
      <c r="O28" s="101"/>
      <c r="P28" s="102"/>
      <c r="Q28" s="101"/>
      <c r="R28" s="102"/>
      <c r="S28" s="101"/>
      <c r="T28" s="208"/>
    </row>
    <row r="29" spans="2:29" ht="14.5" x14ac:dyDescent="0.35">
      <c r="B29"/>
      <c r="C29"/>
      <c r="D29"/>
      <c r="F29" s="326" t="str">
        <f t="shared" si="13"/>
        <v/>
      </c>
      <c r="G29" s="66"/>
      <c r="H29" s="66"/>
      <c r="I29" s="66"/>
      <c r="J29" s="66"/>
      <c r="K29" s="207"/>
      <c r="L29" s="102"/>
      <c r="M29" s="101"/>
      <c r="N29" s="102"/>
      <c r="O29" s="101"/>
      <c r="P29" s="102"/>
      <c r="Q29" s="101"/>
      <c r="R29" s="102"/>
      <c r="S29" s="101"/>
      <c r="T29" s="208"/>
    </row>
    <row r="30" spans="2:29" ht="14.5" x14ac:dyDescent="0.35">
      <c r="B30"/>
      <c r="C30"/>
      <c r="D30"/>
      <c r="F30" s="326" t="str">
        <f t="shared" si="13"/>
        <v/>
      </c>
      <c r="G30" s="66"/>
      <c r="H30" s="66"/>
      <c r="I30" s="66"/>
      <c r="J30" s="66"/>
      <c r="K30" s="207"/>
      <c r="L30" s="102"/>
      <c r="M30" s="101"/>
      <c r="N30" s="102"/>
      <c r="O30" s="101"/>
      <c r="P30" s="102"/>
      <c r="Q30" s="101"/>
      <c r="R30" s="102"/>
      <c r="S30" s="101"/>
      <c r="T30" s="208"/>
    </row>
    <row r="31" spans="2:29" ht="14.5" x14ac:dyDescent="0.35">
      <c r="B31"/>
      <c r="C31"/>
      <c r="D31"/>
      <c r="F31" s="326" t="str">
        <f t="shared" si="13"/>
        <v/>
      </c>
      <c r="G31" s="66"/>
      <c r="H31" s="66"/>
      <c r="I31" s="66"/>
      <c r="J31" s="66"/>
      <c r="K31" s="207"/>
      <c r="L31" s="102"/>
      <c r="M31" s="101"/>
      <c r="N31" s="102"/>
      <c r="O31" s="101"/>
      <c r="P31" s="102"/>
      <c r="Q31" s="101"/>
      <c r="R31" s="102"/>
      <c r="S31" s="101"/>
      <c r="T31" s="208"/>
    </row>
    <row r="32" spans="2:29" ht="14.5" x14ac:dyDescent="0.35">
      <c r="B32"/>
      <c r="C32"/>
      <c r="D32"/>
      <c r="F32" s="326" t="str">
        <f t="shared" si="13"/>
        <v/>
      </c>
      <c r="G32" s="66"/>
      <c r="H32" s="66"/>
      <c r="I32" s="66"/>
      <c r="J32" s="66"/>
      <c r="K32" s="207"/>
      <c r="L32" s="102"/>
      <c r="M32" s="101"/>
      <c r="N32" s="102"/>
      <c r="O32" s="101"/>
      <c r="P32" s="102"/>
      <c r="Q32" s="101"/>
      <c r="R32" s="102"/>
      <c r="S32" s="101"/>
      <c r="T32" s="208"/>
    </row>
    <row r="33" spans="2:20" ht="14.5" x14ac:dyDescent="0.35">
      <c r="B33"/>
      <c r="C33"/>
      <c r="D33"/>
      <c r="F33" s="326" t="str">
        <f t="shared" si="13"/>
        <v/>
      </c>
      <c r="G33" s="66"/>
      <c r="H33" s="66"/>
      <c r="I33" s="66"/>
      <c r="J33" s="66"/>
      <c r="K33" s="207"/>
      <c r="L33" s="102"/>
      <c r="M33" s="101"/>
      <c r="N33" s="102"/>
      <c r="O33" s="101"/>
      <c r="P33" s="102"/>
      <c r="Q33" s="101"/>
      <c r="R33" s="102"/>
      <c r="S33" s="101"/>
      <c r="T33" s="208"/>
    </row>
    <row r="34" spans="2:20" ht="14.5" x14ac:dyDescent="0.35">
      <c r="B34"/>
      <c r="C34"/>
      <c r="D34"/>
      <c r="F34" s="326" t="str">
        <f t="shared" si="13"/>
        <v/>
      </c>
      <c r="G34" s="66"/>
      <c r="H34" s="66"/>
      <c r="I34" s="66"/>
      <c r="J34" s="66"/>
      <c r="K34" s="207"/>
      <c r="L34" s="102"/>
      <c r="M34" s="101"/>
      <c r="N34" s="102"/>
      <c r="O34" s="101"/>
      <c r="P34" s="102"/>
      <c r="Q34" s="101"/>
      <c r="R34" s="102"/>
      <c r="S34" s="101"/>
      <c r="T34" s="208"/>
    </row>
    <row r="35" spans="2:20" ht="15" customHeight="1" x14ac:dyDescent="0.35">
      <c r="B35"/>
      <c r="C35"/>
      <c r="D35"/>
      <c r="F35" s="326" t="str">
        <f t="shared" si="13"/>
        <v/>
      </c>
      <c r="G35" s="66"/>
      <c r="H35" s="66"/>
      <c r="I35" s="66"/>
      <c r="J35" s="66"/>
      <c r="K35" s="207"/>
      <c r="L35" s="103"/>
      <c r="M35" s="101"/>
      <c r="N35" s="103"/>
      <c r="O35" s="101"/>
      <c r="P35" s="103"/>
      <c r="Q35" s="101"/>
      <c r="R35" s="103"/>
      <c r="S35" s="101"/>
      <c r="T35" s="209"/>
    </row>
    <row r="36" spans="2:20" ht="15" customHeight="1" x14ac:dyDescent="0.35">
      <c r="B36"/>
      <c r="C36"/>
      <c r="D36"/>
      <c r="F36" s="326" t="str">
        <f t="shared" si="13"/>
        <v/>
      </c>
      <c r="G36" s="66"/>
      <c r="H36" s="66"/>
      <c r="I36" s="66"/>
      <c r="J36" s="66"/>
      <c r="K36" s="207"/>
      <c r="L36" s="103"/>
      <c r="M36" s="101"/>
      <c r="N36" s="103"/>
      <c r="O36" s="101"/>
      <c r="P36" s="103"/>
      <c r="Q36" s="101"/>
      <c r="R36" s="103"/>
      <c r="S36" s="101"/>
      <c r="T36" s="209"/>
    </row>
    <row r="37" spans="2:20" ht="15" customHeight="1" x14ac:dyDescent="0.35">
      <c r="B37"/>
      <c r="C37"/>
      <c r="D37"/>
      <c r="F37" s="326" t="str">
        <f t="shared" si="13"/>
        <v/>
      </c>
      <c r="G37" s="66"/>
      <c r="H37" s="66"/>
      <c r="I37" s="66"/>
      <c r="J37" s="66"/>
      <c r="K37" s="207"/>
      <c r="L37" s="103"/>
      <c r="M37" s="101"/>
      <c r="N37" s="103"/>
      <c r="O37" s="101"/>
      <c r="P37" s="103"/>
      <c r="Q37" s="101"/>
      <c r="R37" s="103"/>
      <c r="S37" s="101"/>
      <c r="T37" s="209"/>
    </row>
    <row r="38" spans="2:20" ht="15" customHeight="1" x14ac:dyDescent="0.35">
      <c r="B38"/>
      <c r="C38"/>
      <c r="D38"/>
      <c r="F38" s="326" t="str">
        <f t="shared" si="13"/>
        <v/>
      </c>
      <c r="G38" s="66"/>
      <c r="H38" s="66"/>
      <c r="I38" s="66"/>
      <c r="J38" s="66"/>
      <c r="K38" s="207"/>
      <c r="L38" s="103"/>
      <c r="M38" s="101"/>
      <c r="N38" s="103"/>
      <c r="O38" s="101"/>
      <c r="P38" s="103"/>
      <c r="Q38" s="101"/>
      <c r="R38" s="103"/>
      <c r="S38" s="101"/>
      <c r="T38" s="209"/>
    </row>
    <row r="39" spans="2:20" ht="15" customHeight="1" x14ac:dyDescent="0.35">
      <c r="B39"/>
      <c r="C39"/>
      <c r="D39"/>
      <c r="F39" s="326" t="str">
        <f t="shared" si="13"/>
        <v/>
      </c>
      <c r="G39" s="66"/>
      <c r="H39" s="66"/>
      <c r="I39" s="66"/>
      <c r="J39" s="66"/>
      <c r="K39" s="207"/>
      <c r="L39" s="103"/>
      <c r="M39" s="101"/>
      <c r="N39" s="103"/>
      <c r="O39" s="101"/>
      <c r="P39" s="103"/>
      <c r="Q39" s="101"/>
      <c r="R39" s="103"/>
      <c r="S39" s="101"/>
      <c r="T39" s="209"/>
    </row>
    <row r="40" spans="2:20" ht="15" customHeight="1" x14ac:dyDescent="0.35">
      <c r="B40"/>
      <c r="C40"/>
      <c r="D40"/>
      <c r="F40" s="326" t="str">
        <f t="shared" si="13"/>
        <v/>
      </c>
      <c r="G40" s="66"/>
      <c r="H40" s="66"/>
      <c r="I40" s="66"/>
      <c r="J40" s="66"/>
      <c r="K40" s="207"/>
      <c r="L40" s="103"/>
      <c r="M40" s="101"/>
      <c r="N40" s="103"/>
      <c r="O40" s="101"/>
      <c r="P40" s="103"/>
      <c r="Q40" s="101"/>
      <c r="R40" s="103"/>
      <c r="S40" s="101"/>
      <c r="T40" s="209"/>
    </row>
    <row r="41" spans="2:20" ht="15" customHeight="1" x14ac:dyDescent="0.35">
      <c r="B41"/>
      <c r="C41"/>
      <c r="D41"/>
      <c r="F41" s="326" t="str">
        <f t="shared" si="13"/>
        <v/>
      </c>
      <c r="G41" s="66"/>
      <c r="H41" s="66"/>
      <c r="I41" s="66"/>
      <c r="J41" s="66"/>
      <c r="K41" s="207"/>
      <c r="L41" s="103"/>
      <c r="M41" s="101"/>
      <c r="N41" s="103"/>
      <c r="O41" s="101"/>
      <c r="P41" s="103"/>
      <c r="Q41" s="101"/>
      <c r="R41" s="103"/>
      <c r="S41" s="101"/>
      <c r="T41" s="209"/>
    </row>
    <row r="42" spans="2:20" ht="15" customHeight="1" x14ac:dyDescent="0.35">
      <c r="B42"/>
      <c r="C42"/>
      <c r="D42"/>
      <c r="F42" s="326" t="str">
        <f t="shared" si="13"/>
        <v/>
      </c>
      <c r="G42" s="66"/>
      <c r="H42" s="66"/>
      <c r="I42" s="66"/>
      <c r="J42" s="66"/>
      <c r="K42" s="207"/>
      <c r="L42" s="103"/>
      <c r="M42" s="101"/>
      <c r="N42" s="103"/>
      <c r="O42" s="101"/>
      <c r="P42" s="103"/>
      <c r="Q42" s="101"/>
      <c r="R42" s="103"/>
      <c r="S42" s="101"/>
      <c r="T42" s="209"/>
    </row>
    <row r="43" spans="2:20" ht="15" customHeight="1" x14ac:dyDescent="0.35">
      <c r="B43"/>
      <c r="C43"/>
      <c r="D43"/>
      <c r="F43" s="326" t="str">
        <f t="shared" si="13"/>
        <v/>
      </c>
      <c r="G43" s="66"/>
      <c r="H43" s="66"/>
      <c r="I43" s="66"/>
      <c r="J43" s="66"/>
      <c r="K43" s="207"/>
      <c r="L43" s="103"/>
      <c r="M43" s="101"/>
      <c r="N43" s="103"/>
      <c r="O43" s="101"/>
      <c r="P43" s="103"/>
      <c r="Q43" s="101"/>
      <c r="R43" s="103"/>
      <c r="S43" s="101"/>
      <c r="T43" s="209"/>
    </row>
    <row r="44" spans="2:20" ht="15" customHeight="1" x14ac:dyDescent="0.35">
      <c r="B44"/>
      <c r="C44"/>
      <c r="D44"/>
      <c r="F44" s="326" t="str">
        <f t="shared" si="13"/>
        <v/>
      </c>
      <c r="G44" s="66"/>
      <c r="H44" s="66"/>
      <c r="I44" s="66"/>
      <c r="J44" s="66"/>
      <c r="K44" s="207"/>
      <c r="L44" s="103"/>
      <c r="M44" s="101"/>
      <c r="N44" s="103"/>
      <c r="O44" s="101"/>
      <c r="P44" s="103"/>
      <c r="Q44" s="101"/>
      <c r="R44" s="103"/>
      <c r="S44" s="101"/>
      <c r="T44" s="209"/>
    </row>
    <row r="45" spans="2:20" ht="15" customHeight="1" x14ac:dyDescent="0.35">
      <c r="B45"/>
      <c r="C45"/>
      <c r="D45"/>
      <c r="F45" s="326" t="str">
        <f t="shared" si="13"/>
        <v/>
      </c>
      <c r="G45" s="66"/>
      <c r="H45" s="66"/>
      <c r="I45" s="66"/>
      <c r="J45" s="66"/>
      <c r="K45" s="207"/>
      <c r="L45" s="103"/>
      <c r="M45" s="101"/>
      <c r="N45" s="103"/>
      <c r="O45" s="101"/>
      <c r="P45" s="103"/>
      <c r="Q45" s="101"/>
      <c r="R45" s="103"/>
      <c r="S45" s="101"/>
      <c r="T45" s="209"/>
    </row>
    <row r="46" spans="2:20" ht="15" customHeight="1" x14ac:dyDescent="0.35">
      <c r="B46"/>
      <c r="C46"/>
      <c r="D46"/>
      <c r="F46" s="326" t="str">
        <f t="shared" si="13"/>
        <v/>
      </c>
      <c r="G46" s="66"/>
      <c r="H46" s="66"/>
      <c r="I46" s="66"/>
      <c r="J46" s="66"/>
      <c r="K46" s="207"/>
      <c r="L46" s="103"/>
      <c r="M46" s="101"/>
      <c r="N46" s="103"/>
      <c r="O46" s="101"/>
      <c r="P46" s="103"/>
      <c r="Q46" s="101"/>
      <c r="R46" s="103"/>
      <c r="S46" s="101"/>
      <c r="T46" s="209"/>
    </row>
    <row r="47" spans="2:20" ht="15" customHeight="1" x14ac:dyDescent="0.35">
      <c r="B47"/>
      <c r="C47"/>
      <c r="D47"/>
      <c r="F47" s="326" t="str">
        <f t="shared" si="13"/>
        <v/>
      </c>
      <c r="G47" s="66"/>
      <c r="H47" s="66"/>
      <c r="I47" s="66"/>
      <c r="J47" s="66"/>
      <c r="K47" s="207"/>
      <c r="L47" s="103"/>
      <c r="M47" s="101"/>
      <c r="N47" s="103"/>
      <c r="O47" s="101"/>
      <c r="P47" s="103"/>
      <c r="Q47" s="101"/>
      <c r="R47" s="103"/>
      <c r="S47" s="101"/>
      <c r="T47" s="209"/>
    </row>
    <row r="48" spans="2:20" ht="15" customHeight="1" x14ac:dyDescent="0.35">
      <c r="B48"/>
      <c r="C48"/>
      <c r="D48"/>
      <c r="F48" s="326" t="str">
        <f t="shared" si="13"/>
        <v/>
      </c>
      <c r="G48" s="66"/>
      <c r="H48" s="66"/>
      <c r="I48" s="66"/>
      <c r="J48" s="66"/>
      <c r="K48" s="207"/>
      <c r="L48" s="103"/>
      <c r="M48" s="101"/>
      <c r="N48" s="103"/>
      <c r="O48" s="101"/>
      <c r="P48" s="103"/>
      <c r="Q48" s="101"/>
      <c r="R48" s="103"/>
      <c r="S48" s="101"/>
      <c r="T48" s="209"/>
    </row>
    <row r="49" spans="2:20" ht="15" customHeight="1" x14ac:dyDescent="0.35">
      <c r="B49"/>
      <c r="C49"/>
      <c r="D49"/>
      <c r="F49" s="326" t="str">
        <f t="shared" si="13"/>
        <v/>
      </c>
      <c r="G49" s="66"/>
      <c r="H49" s="66"/>
      <c r="I49" s="66"/>
      <c r="J49" s="66"/>
      <c r="K49" s="207"/>
      <c r="L49" s="103"/>
      <c r="M49" s="101"/>
      <c r="N49" s="103"/>
      <c r="O49" s="101"/>
      <c r="P49" s="103"/>
      <c r="Q49" s="101"/>
      <c r="R49" s="103"/>
      <c r="S49" s="101"/>
      <c r="T49" s="209"/>
    </row>
    <row r="50" spans="2:20" ht="15" customHeight="1" x14ac:dyDescent="0.35">
      <c r="B50"/>
      <c r="C50"/>
      <c r="D50"/>
      <c r="F50" s="326" t="str">
        <f t="shared" si="13"/>
        <v/>
      </c>
      <c r="G50" s="66"/>
      <c r="H50" s="66"/>
      <c r="I50" s="66"/>
      <c r="J50" s="66"/>
      <c r="K50" s="207"/>
      <c r="L50" s="103"/>
      <c r="M50" s="101"/>
      <c r="N50" s="103"/>
      <c r="O50" s="101"/>
      <c r="P50" s="103"/>
      <c r="Q50" s="101"/>
      <c r="R50" s="103"/>
      <c r="S50" s="101"/>
      <c r="T50" s="209"/>
    </row>
    <row r="51" spans="2:20" ht="15" customHeight="1" x14ac:dyDescent="0.35">
      <c r="B51"/>
      <c r="C51"/>
      <c r="D51"/>
      <c r="F51" s="326" t="str">
        <f t="shared" si="13"/>
        <v/>
      </c>
      <c r="G51" s="66"/>
      <c r="H51" s="66"/>
      <c r="I51" s="66"/>
      <c r="J51" s="66"/>
      <c r="K51" s="207"/>
      <c r="L51" s="103"/>
      <c r="M51" s="101"/>
      <c r="N51" s="103"/>
      <c r="O51" s="101"/>
      <c r="P51" s="103"/>
      <c r="Q51" s="101"/>
      <c r="R51" s="103"/>
      <c r="S51" s="101"/>
      <c r="T51" s="209"/>
    </row>
    <row r="52" spans="2:20" ht="15" customHeight="1" x14ac:dyDescent="0.35">
      <c r="B52"/>
      <c r="C52"/>
      <c r="D52"/>
      <c r="F52" s="326" t="str">
        <f t="shared" si="13"/>
        <v/>
      </c>
      <c r="G52" s="66"/>
      <c r="H52" s="66"/>
      <c r="I52" s="66"/>
      <c r="J52" s="66"/>
      <c r="K52" s="207"/>
      <c r="L52" s="103"/>
      <c r="M52" s="101"/>
      <c r="N52" s="103"/>
      <c r="O52" s="101"/>
      <c r="P52" s="103"/>
      <c r="Q52" s="101"/>
      <c r="R52" s="103"/>
      <c r="S52" s="101"/>
      <c r="T52" s="209"/>
    </row>
    <row r="53" spans="2:20" ht="15" customHeight="1" x14ac:dyDescent="0.35">
      <c r="B53"/>
      <c r="C53"/>
      <c r="D53"/>
      <c r="F53" s="326" t="str">
        <f t="shared" si="13"/>
        <v/>
      </c>
      <c r="G53" s="66"/>
      <c r="H53" s="66"/>
      <c r="I53" s="66"/>
      <c r="J53" s="66"/>
      <c r="K53" s="207"/>
      <c r="L53" s="103"/>
      <c r="M53" s="101"/>
      <c r="N53" s="103"/>
      <c r="O53" s="101"/>
      <c r="P53" s="103"/>
      <c r="Q53" s="101"/>
      <c r="R53" s="103"/>
      <c r="S53" s="101"/>
      <c r="T53" s="209"/>
    </row>
    <row r="54" spans="2:20" ht="15" customHeight="1" x14ac:dyDescent="0.35">
      <c r="B54"/>
      <c r="C54"/>
      <c r="D54"/>
      <c r="F54" s="326" t="str">
        <f t="shared" si="13"/>
        <v/>
      </c>
      <c r="G54" s="66"/>
      <c r="H54" s="66"/>
      <c r="I54" s="66"/>
      <c r="J54" s="66"/>
      <c r="K54" s="207"/>
      <c r="L54" s="103"/>
      <c r="M54" s="101"/>
      <c r="N54" s="103"/>
      <c r="O54" s="101"/>
      <c r="P54" s="103"/>
      <c r="Q54" s="101"/>
      <c r="R54" s="103"/>
      <c r="S54" s="101"/>
      <c r="T54" s="209"/>
    </row>
    <row r="55" spans="2:20" ht="15" customHeight="1" x14ac:dyDescent="0.35">
      <c r="B55"/>
      <c r="C55"/>
      <c r="D55"/>
      <c r="F55" s="326" t="str">
        <f t="shared" si="13"/>
        <v/>
      </c>
      <c r="G55" s="66"/>
      <c r="H55" s="66"/>
      <c r="I55" s="66"/>
      <c r="J55" s="66"/>
      <c r="K55" s="207"/>
      <c r="L55" s="103"/>
      <c r="M55" s="101"/>
      <c r="N55" s="103"/>
      <c r="O55" s="101"/>
      <c r="P55" s="103"/>
      <c r="Q55" s="101"/>
      <c r="R55" s="103"/>
      <c r="S55" s="101"/>
      <c r="T55" s="209"/>
    </row>
    <row r="56" spans="2:20" ht="15" customHeight="1" x14ac:dyDescent="0.35">
      <c r="B56"/>
      <c r="C56"/>
      <c r="D56"/>
      <c r="F56" s="326" t="str">
        <f t="shared" si="13"/>
        <v/>
      </c>
      <c r="G56" s="66"/>
      <c r="H56" s="66"/>
      <c r="I56" s="66"/>
      <c r="J56" s="66"/>
      <c r="K56" s="207"/>
      <c r="L56" s="103"/>
      <c r="M56" s="101"/>
      <c r="N56" s="103"/>
      <c r="O56" s="101"/>
      <c r="P56" s="103"/>
      <c r="Q56" s="101"/>
      <c r="R56" s="103"/>
      <c r="S56" s="101"/>
      <c r="T56" s="209"/>
    </row>
    <row r="57" spans="2:20" ht="15" customHeight="1" x14ac:dyDescent="0.35">
      <c r="B57"/>
      <c r="C57"/>
      <c r="D57"/>
      <c r="F57" s="326" t="str">
        <f t="shared" si="13"/>
        <v/>
      </c>
      <c r="G57" s="66"/>
      <c r="H57" s="66"/>
      <c r="I57" s="66"/>
      <c r="J57" s="66"/>
      <c r="K57" s="207"/>
      <c r="L57" s="103"/>
      <c r="M57" s="101"/>
      <c r="N57" s="103"/>
      <c r="O57" s="101"/>
      <c r="P57" s="103"/>
      <c r="Q57" s="101"/>
      <c r="R57" s="103"/>
      <c r="S57" s="101"/>
      <c r="T57" s="209"/>
    </row>
    <row r="58" spans="2:20" ht="15" customHeight="1" x14ac:dyDescent="0.35">
      <c r="B58"/>
      <c r="C58"/>
      <c r="D58"/>
      <c r="F58" s="326" t="str">
        <f t="shared" si="13"/>
        <v/>
      </c>
      <c r="G58" s="66"/>
      <c r="H58" s="66"/>
      <c r="I58" s="66"/>
      <c r="J58" s="66"/>
      <c r="K58" s="207"/>
      <c r="L58" s="103"/>
      <c r="M58" s="101"/>
      <c r="N58" s="103"/>
      <c r="O58" s="101"/>
      <c r="P58" s="103"/>
      <c r="Q58" s="101"/>
      <c r="R58" s="103"/>
      <c r="S58" s="101"/>
      <c r="T58" s="209"/>
    </row>
    <row r="59" spans="2:20" ht="15" customHeight="1" x14ac:dyDescent="0.35">
      <c r="B59"/>
      <c r="C59"/>
      <c r="D59"/>
      <c r="F59" s="326" t="str">
        <f t="shared" ref="F59:F76" si="14">IF(G59="","",ROW(F33))</f>
        <v/>
      </c>
      <c r="G59" s="66"/>
      <c r="H59" s="66"/>
      <c r="I59" s="66"/>
      <c r="J59" s="66"/>
      <c r="K59" s="207"/>
      <c r="L59" s="103"/>
      <c r="M59" s="101"/>
      <c r="N59" s="103"/>
      <c r="O59" s="101"/>
      <c r="P59" s="103"/>
      <c r="Q59" s="101"/>
      <c r="R59" s="103"/>
      <c r="S59" s="101"/>
      <c r="T59" s="209"/>
    </row>
    <row r="60" spans="2:20" ht="15" customHeight="1" x14ac:dyDescent="0.35">
      <c r="B60"/>
      <c r="C60"/>
      <c r="D60"/>
      <c r="F60" s="326" t="str">
        <f t="shared" si="14"/>
        <v/>
      </c>
      <c r="G60" s="66"/>
      <c r="H60" s="66"/>
      <c r="I60" s="66"/>
      <c r="J60" s="66"/>
      <c r="K60" s="207"/>
      <c r="L60" s="103"/>
      <c r="M60" s="101"/>
      <c r="N60" s="103"/>
      <c r="O60" s="101"/>
      <c r="P60" s="103"/>
      <c r="Q60" s="101"/>
      <c r="R60" s="103"/>
      <c r="S60" s="101"/>
      <c r="T60" s="209"/>
    </row>
    <row r="61" spans="2:20" ht="15" customHeight="1" x14ac:dyDescent="0.35">
      <c r="B61"/>
      <c r="C61"/>
      <c r="D61"/>
      <c r="F61" s="326" t="str">
        <f t="shared" si="14"/>
        <v/>
      </c>
      <c r="G61" s="66"/>
      <c r="H61" s="66"/>
      <c r="I61" s="66"/>
      <c r="J61" s="66"/>
      <c r="K61" s="207"/>
      <c r="L61" s="103"/>
      <c r="M61" s="101"/>
      <c r="N61" s="103"/>
      <c r="O61" s="101"/>
      <c r="P61" s="103"/>
      <c r="Q61" s="101"/>
      <c r="R61" s="103"/>
      <c r="S61" s="101"/>
      <c r="T61" s="209"/>
    </row>
    <row r="62" spans="2:20" ht="15" customHeight="1" x14ac:dyDescent="0.35">
      <c r="B62"/>
      <c r="C62"/>
      <c r="D62"/>
      <c r="F62" s="326" t="str">
        <f t="shared" si="14"/>
        <v/>
      </c>
      <c r="G62" s="66"/>
      <c r="H62" s="66"/>
      <c r="I62" s="66"/>
      <c r="J62" s="66"/>
      <c r="K62" s="207"/>
      <c r="L62" s="103"/>
      <c r="M62" s="101"/>
      <c r="N62" s="103"/>
      <c r="O62" s="101"/>
      <c r="P62" s="103"/>
      <c r="Q62" s="101"/>
      <c r="R62" s="103"/>
      <c r="S62" s="101"/>
      <c r="T62" s="209"/>
    </row>
    <row r="63" spans="2:20" ht="15" customHeight="1" x14ac:dyDescent="0.35">
      <c r="B63"/>
      <c r="C63"/>
      <c r="D63"/>
      <c r="F63" s="326" t="str">
        <f t="shared" si="14"/>
        <v/>
      </c>
      <c r="G63" s="66"/>
      <c r="H63" s="66"/>
      <c r="I63" s="66"/>
      <c r="J63" s="66"/>
      <c r="K63" s="207"/>
      <c r="L63" s="103"/>
      <c r="M63" s="101"/>
      <c r="N63" s="103"/>
      <c r="O63" s="101"/>
      <c r="P63" s="103"/>
      <c r="Q63" s="101"/>
      <c r="R63" s="103"/>
      <c r="S63" s="101"/>
      <c r="T63" s="209"/>
    </row>
    <row r="64" spans="2:20" ht="15" customHeight="1" x14ac:dyDescent="0.35">
      <c r="B64"/>
      <c r="C64"/>
      <c r="D64"/>
      <c r="F64" s="326" t="str">
        <f t="shared" si="14"/>
        <v/>
      </c>
      <c r="G64" s="66"/>
      <c r="H64" s="66"/>
      <c r="I64" s="66"/>
      <c r="J64" s="66"/>
      <c r="K64" s="207"/>
      <c r="L64" s="103"/>
      <c r="M64" s="101"/>
      <c r="N64" s="103"/>
      <c r="O64" s="101"/>
      <c r="P64" s="103"/>
      <c r="Q64" s="101"/>
      <c r="R64" s="103"/>
      <c r="S64" s="101"/>
      <c r="T64" s="209"/>
    </row>
    <row r="65" spans="2:20" ht="15" customHeight="1" x14ac:dyDescent="0.35">
      <c r="B65"/>
      <c r="C65"/>
      <c r="D65"/>
      <c r="F65" s="326" t="str">
        <f t="shared" si="14"/>
        <v/>
      </c>
      <c r="G65" s="66"/>
      <c r="H65" s="66"/>
      <c r="I65" s="66"/>
      <c r="J65" s="66"/>
      <c r="K65" s="207"/>
      <c r="L65" s="103"/>
      <c r="M65" s="101"/>
      <c r="N65" s="103"/>
      <c r="O65" s="101"/>
      <c r="P65" s="103"/>
      <c r="Q65" s="101"/>
      <c r="R65" s="103"/>
      <c r="S65" s="101"/>
      <c r="T65" s="209"/>
    </row>
    <row r="66" spans="2:20" ht="15" customHeight="1" x14ac:dyDescent="0.35">
      <c r="B66"/>
      <c r="C66"/>
      <c r="D66"/>
      <c r="F66" s="326" t="str">
        <f t="shared" si="14"/>
        <v/>
      </c>
      <c r="G66" s="66"/>
      <c r="H66" s="66"/>
      <c r="I66" s="66"/>
      <c r="J66" s="66"/>
      <c r="K66" s="207"/>
      <c r="L66" s="103"/>
      <c r="M66" s="101"/>
      <c r="N66" s="103"/>
      <c r="O66" s="101"/>
      <c r="P66" s="103"/>
      <c r="Q66" s="101"/>
      <c r="R66" s="103"/>
      <c r="S66" s="101"/>
      <c r="T66" s="209"/>
    </row>
    <row r="67" spans="2:20" ht="15" customHeight="1" x14ac:dyDescent="0.35">
      <c r="B67"/>
      <c r="C67"/>
      <c r="D67"/>
      <c r="F67" s="326" t="str">
        <f t="shared" si="14"/>
        <v/>
      </c>
      <c r="G67" s="66"/>
      <c r="H67" s="66"/>
      <c r="I67" s="66"/>
      <c r="J67" s="66"/>
      <c r="K67" s="207"/>
      <c r="L67" s="103"/>
      <c r="M67" s="101"/>
      <c r="N67" s="103"/>
      <c r="O67" s="101"/>
      <c r="P67" s="103"/>
      <c r="Q67" s="101"/>
      <c r="R67" s="103"/>
      <c r="S67" s="101"/>
      <c r="T67" s="209"/>
    </row>
    <row r="68" spans="2:20" ht="15" customHeight="1" x14ac:dyDescent="0.35">
      <c r="B68"/>
      <c r="C68"/>
      <c r="D68"/>
      <c r="F68" s="326" t="str">
        <f t="shared" si="14"/>
        <v/>
      </c>
      <c r="G68" s="66"/>
      <c r="H68" s="66"/>
      <c r="I68" s="66"/>
      <c r="J68" s="66"/>
      <c r="K68" s="207"/>
      <c r="L68" s="103"/>
      <c r="M68" s="101"/>
      <c r="N68" s="103"/>
      <c r="O68" s="101"/>
      <c r="P68" s="103"/>
      <c r="Q68" s="101"/>
      <c r="R68" s="103"/>
      <c r="S68" s="101"/>
      <c r="T68" s="209"/>
    </row>
    <row r="69" spans="2:20" ht="15" customHeight="1" x14ac:dyDescent="0.35">
      <c r="B69"/>
      <c r="C69"/>
      <c r="D69"/>
      <c r="F69" s="326" t="str">
        <f t="shared" si="14"/>
        <v/>
      </c>
      <c r="G69" s="66"/>
      <c r="H69" s="66"/>
      <c r="I69" s="66"/>
      <c r="J69" s="66"/>
      <c r="K69" s="207"/>
      <c r="L69" s="103"/>
      <c r="M69" s="101"/>
      <c r="N69" s="103"/>
      <c r="O69" s="101"/>
      <c r="P69" s="103"/>
      <c r="Q69" s="101"/>
      <c r="R69" s="103"/>
      <c r="S69" s="101"/>
      <c r="T69" s="209"/>
    </row>
    <row r="70" spans="2:20" ht="15" customHeight="1" x14ac:dyDescent="0.35">
      <c r="B70"/>
      <c r="C70"/>
      <c r="D70"/>
      <c r="F70" s="326" t="str">
        <f t="shared" si="14"/>
        <v/>
      </c>
      <c r="G70" s="66"/>
      <c r="H70" s="66"/>
      <c r="I70" s="66"/>
      <c r="J70" s="66"/>
      <c r="K70" s="207"/>
      <c r="L70" s="103"/>
      <c r="M70" s="101"/>
      <c r="N70" s="103"/>
      <c r="O70" s="101"/>
      <c r="P70" s="103"/>
      <c r="Q70" s="101"/>
      <c r="R70" s="103"/>
      <c r="S70" s="101"/>
      <c r="T70" s="209"/>
    </row>
    <row r="71" spans="2:20" ht="15" customHeight="1" x14ac:dyDescent="0.35">
      <c r="F71" s="326" t="str">
        <f t="shared" si="14"/>
        <v/>
      </c>
      <c r="G71" s="66"/>
      <c r="H71" s="66"/>
      <c r="I71" s="66"/>
      <c r="J71" s="66"/>
      <c r="K71" s="207"/>
      <c r="L71" s="103"/>
      <c r="M71" s="101"/>
      <c r="N71" s="103"/>
      <c r="O71" s="101"/>
      <c r="P71" s="103"/>
      <c r="Q71" s="101"/>
      <c r="R71" s="103"/>
      <c r="S71" s="101"/>
      <c r="T71" s="209"/>
    </row>
    <row r="72" spans="2:20" ht="15" customHeight="1" x14ac:dyDescent="0.35">
      <c r="F72" s="326" t="str">
        <f t="shared" si="14"/>
        <v/>
      </c>
      <c r="G72" s="66"/>
      <c r="H72" s="66"/>
      <c r="I72" s="66"/>
      <c r="J72" s="66"/>
      <c r="K72" s="207"/>
      <c r="L72" s="103"/>
      <c r="M72" s="101"/>
      <c r="N72" s="103"/>
      <c r="O72" s="101"/>
      <c r="P72" s="103"/>
      <c r="Q72" s="101"/>
      <c r="R72" s="103"/>
      <c r="S72" s="101"/>
      <c r="T72" s="209"/>
    </row>
    <row r="73" spans="2:20" ht="15" customHeight="1" x14ac:dyDescent="0.35">
      <c r="F73" s="326" t="str">
        <f t="shared" si="14"/>
        <v/>
      </c>
      <c r="G73" s="66"/>
      <c r="H73" s="66"/>
      <c r="I73" s="66"/>
      <c r="J73" s="66"/>
      <c r="K73" s="207"/>
      <c r="L73" s="103"/>
      <c r="M73" s="101"/>
      <c r="N73" s="103"/>
      <c r="O73" s="101"/>
      <c r="P73" s="103"/>
      <c r="Q73" s="101"/>
      <c r="R73" s="103"/>
      <c r="S73" s="101"/>
      <c r="T73" s="209"/>
    </row>
    <row r="74" spans="2:20" ht="15" customHeight="1" x14ac:dyDescent="0.35">
      <c r="F74" s="326" t="str">
        <f t="shared" si="14"/>
        <v/>
      </c>
      <c r="G74" s="66"/>
      <c r="H74" s="66"/>
      <c r="I74" s="66"/>
      <c r="J74" s="66"/>
      <c r="K74" s="207"/>
      <c r="L74" s="103"/>
      <c r="M74" s="101"/>
      <c r="N74" s="103"/>
      <c r="O74" s="101"/>
      <c r="P74" s="103"/>
      <c r="Q74" s="101"/>
      <c r="R74" s="103"/>
      <c r="S74" s="101"/>
      <c r="T74" s="209"/>
    </row>
    <row r="75" spans="2:20" ht="15" customHeight="1" x14ac:dyDescent="0.35">
      <c r="F75" s="326" t="str">
        <f t="shared" si="14"/>
        <v/>
      </c>
      <c r="G75" s="66"/>
      <c r="H75" s="66"/>
      <c r="I75" s="66"/>
      <c r="J75" s="66"/>
      <c r="K75" s="207"/>
      <c r="L75" s="103"/>
      <c r="M75" s="101"/>
      <c r="N75" s="103"/>
      <c r="O75" s="101"/>
      <c r="P75" s="103"/>
      <c r="Q75" s="101"/>
      <c r="R75" s="103"/>
      <c r="S75" s="101"/>
      <c r="T75" s="209"/>
    </row>
    <row r="76" spans="2:20" ht="15" customHeight="1" x14ac:dyDescent="0.35">
      <c r="F76" s="326" t="str">
        <f t="shared" si="14"/>
        <v/>
      </c>
      <c r="G76" s="66"/>
      <c r="H76" s="66"/>
      <c r="I76" s="66"/>
      <c r="J76" s="66"/>
      <c r="K76" s="528"/>
      <c r="L76" s="529"/>
      <c r="M76" s="530"/>
      <c r="N76" s="531"/>
      <c r="O76" s="532"/>
      <c r="P76" s="533"/>
      <c r="Q76" s="530"/>
      <c r="R76" s="531"/>
      <c r="S76" s="536"/>
      <c r="T76" s="537"/>
    </row>
    <row r="77" spans="2:20" ht="15" customHeight="1" x14ac:dyDescent="0.35">
      <c r="F77" s="326" t="str">
        <f t="shared" ref="F77:F116" si="15">IF(G77="","",ROW(F51))</f>
        <v/>
      </c>
      <c r="G77" s="66"/>
      <c r="H77" s="66"/>
      <c r="I77" s="66"/>
      <c r="J77" s="66"/>
      <c r="K77" s="207"/>
      <c r="L77" s="103"/>
      <c r="M77" s="101"/>
      <c r="N77" s="103"/>
      <c r="O77" s="101"/>
      <c r="P77" s="103"/>
      <c r="Q77" s="101"/>
      <c r="R77" s="103"/>
      <c r="S77" s="534"/>
      <c r="T77" s="535"/>
    </row>
    <row r="78" spans="2:20" ht="15" customHeight="1" x14ac:dyDescent="0.35">
      <c r="F78" s="326" t="str">
        <f t="shared" si="15"/>
        <v/>
      </c>
      <c r="G78" s="66"/>
      <c r="H78" s="66"/>
      <c r="I78" s="66"/>
      <c r="J78" s="66"/>
      <c r="K78" s="207"/>
      <c r="L78" s="103"/>
      <c r="M78" s="101"/>
      <c r="N78" s="103"/>
      <c r="O78" s="101"/>
      <c r="P78" s="103"/>
      <c r="Q78" s="101"/>
      <c r="R78" s="103"/>
      <c r="S78" s="101"/>
      <c r="T78" s="103"/>
    </row>
    <row r="79" spans="2:20" ht="15" customHeight="1" x14ac:dyDescent="0.35">
      <c r="F79" s="326" t="str">
        <f t="shared" si="15"/>
        <v/>
      </c>
      <c r="G79" s="66"/>
      <c r="H79" s="66"/>
      <c r="I79" s="66"/>
      <c r="J79" s="66"/>
      <c r="K79" s="207"/>
      <c r="L79" s="103"/>
      <c r="M79" s="101"/>
      <c r="N79" s="103"/>
      <c r="O79" s="101"/>
      <c r="P79" s="103"/>
      <c r="Q79" s="101"/>
      <c r="R79" s="103"/>
      <c r="S79" s="101"/>
      <c r="T79" s="103"/>
    </row>
    <row r="80" spans="2:20" ht="15" customHeight="1" x14ac:dyDescent="0.35">
      <c r="F80" s="326" t="str">
        <f t="shared" si="15"/>
        <v/>
      </c>
      <c r="G80" s="66"/>
      <c r="H80" s="66"/>
      <c r="I80" s="66"/>
      <c r="J80" s="66"/>
      <c r="K80" s="207"/>
      <c r="L80" s="103"/>
      <c r="M80" s="101"/>
      <c r="N80" s="103"/>
      <c r="O80" s="101"/>
      <c r="P80" s="103"/>
      <c r="Q80" s="101"/>
      <c r="R80" s="103"/>
      <c r="S80" s="101"/>
      <c r="T80" s="103"/>
    </row>
    <row r="81" spans="2:20" ht="15" customHeight="1" x14ac:dyDescent="0.35">
      <c r="F81" s="326" t="str">
        <f t="shared" si="15"/>
        <v/>
      </c>
      <c r="G81" s="66"/>
      <c r="H81" s="66"/>
      <c r="I81" s="66"/>
      <c r="J81" s="66"/>
      <c r="K81" s="207"/>
      <c r="L81" s="103"/>
      <c r="M81" s="101"/>
      <c r="N81" s="103"/>
      <c r="O81" s="101"/>
      <c r="P81" s="103"/>
      <c r="Q81" s="101"/>
      <c r="R81" s="103"/>
      <c r="S81" s="101"/>
      <c r="T81" s="103"/>
    </row>
    <row r="82" spans="2:20" ht="15" customHeight="1" x14ac:dyDescent="0.35">
      <c r="F82" s="326" t="str">
        <f t="shared" si="15"/>
        <v/>
      </c>
      <c r="G82" s="66"/>
      <c r="H82" s="66"/>
      <c r="I82" s="66"/>
      <c r="J82" s="66"/>
      <c r="K82" s="207"/>
      <c r="L82" s="103"/>
      <c r="M82" s="101"/>
      <c r="N82" s="103"/>
      <c r="O82" s="101"/>
      <c r="P82" s="103"/>
      <c r="Q82" s="101"/>
      <c r="R82" s="103"/>
      <c r="S82" s="101"/>
      <c r="T82" s="103"/>
    </row>
    <row r="83" spans="2:20" ht="15" customHeight="1" x14ac:dyDescent="0.35">
      <c r="F83" s="326" t="str">
        <f t="shared" si="15"/>
        <v/>
      </c>
      <c r="G83" s="66"/>
      <c r="H83" s="66"/>
      <c r="I83" s="66"/>
      <c r="J83" s="66"/>
      <c r="K83" s="207"/>
      <c r="L83" s="103"/>
      <c r="M83" s="101"/>
      <c r="N83" s="103"/>
      <c r="O83" s="101"/>
      <c r="P83" s="103"/>
      <c r="Q83" s="101"/>
      <c r="R83" s="103"/>
      <c r="S83" s="101"/>
      <c r="T83" s="103"/>
    </row>
    <row r="84" spans="2:20" ht="15" customHeight="1" x14ac:dyDescent="0.35">
      <c r="F84" s="326" t="str">
        <f t="shared" si="15"/>
        <v/>
      </c>
      <c r="G84" s="66"/>
      <c r="H84" s="66"/>
      <c r="I84" s="66"/>
      <c r="J84" s="66"/>
      <c r="K84" s="207"/>
      <c r="L84" s="103"/>
      <c r="M84" s="101"/>
      <c r="N84" s="103"/>
      <c r="O84" s="101"/>
      <c r="P84" s="103"/>
      <c r="Q84" s="101"/>
      <c r="R84" s="103"/>
      <c r="S84" s="101"/>
      <c r="T84" s="103"/>
    </row>
    <row r="85" spans="2:20" ht="15" customHeight="1" x14ac:dyDescent="0.35">
      <c r="F85" s="326" t="str">
        <f t="shared" si="15"/>
        <v/>
      </c>
      <c r="G85" s="66"/>
      <c r="H85" s="66"/>
      <c r="I85" s="66"/>
      <c r="J85" s="66"/>
      <c r="K85" s="207"/>
      <c r="L85" s="103"/>
      <c r="M85" s="101"/>
      <c r="N85" s="103"/>
      <c r="O85" s="101"/>
      <c r="P85" s="103"/>
      <c r="Q85" s="101"/>
      <c r="R85" s="103"/>
      <c r="S85" s="101"/>
      <c r="T85" s="103"/>
    </row>
    <row r="86" spans="2:20" ht="15" customHeight="1" x14ac:dyDescent="0.35">
      <c r="B86" s="67"/>
      <c r="C86" s="19"/>
      <c r="F86" s="326" t="str">
        <f t="shared" si="15"/>
        <v/>
      </c>
      <c r="G86" s="66"/>
      <c r="H86" s="66"/>
      <c r="I86" s="66"/>
      <c r="J86" s="66"/>
      <c r="K86" s="207"/>
      <c r="L86" s="103"/>
      <c r="M86" s="101"/>
      <c r="N86" s="103"/>
      <c r="O86" s="101"/>
      <c r="P86" s="103"/>
      <c r="Q86" s="101"/>
      <c r="R86" s="103"/>
      <c r="S86" s="101"/>
      <c r="T86" s="103"/>
    </row>
    <row r="87" spans="2:20" ht="15" customHeight="1" x14ac:dyDescent="0.35">
      <c r="F87" s="326" t="str">
        <f t="shared" si="15"/>
        <v/>
      </c>
      <c r="G87" s="66"/>
      <c r="H87" s="66"/>
      <c r="I87" s="66"/>
      <c r="J87" s="66"/>
      <c r="K87" s="207"/>
      <c r="L87" s="103"/>
      <c r="M87" s="101"/>
      <c r="N87" s="103"/>
      <c r="O87" s="101"/>
      <c r="P87" s="103"/>
      <c r="Q87" s="101"/>
      <c r="R87" s="103"/>
      <c r="S87" s="101"/>
      <c r="T87" s="103"/>
    </row>
    <row r="88" spans="2:20" ht="15" customHeight="1" x14ac:dyDescent="0.35">
      <c r="F88" s="326" t="str">
        <f t="shared" si="15"/>
        <v/>
      </c>
      <c r="G88" s="66"/>
      <c r="H88" s="66"/>
      <c r="I88" s="66"/>
      <c r="J88" s="66"/>
      <c r="K88" s="207"/>
      <c r="L88" s="103"/>
      <c r="M88" s="101"/>
      <c r="N88" s="103"/>
      <c r="O88" s="101"/>
      <c r="P88" s="103"/>
      <c r="Q88" s="101"/>
      <c r="R88" s="103"/>
      <c r="S88" s="101"/>
      <c r="T88" s="103"/>
    </row>
    <row r="89" spans="2:20" ht="15" customHeight="1" x14ac:dyDescent="0.35">
      <c r="F89" s="326" t="str">
        <f t="shared" si="15"/>
        <v/>
      </c>
      <c r="G89" s="66"/>
      <c r="H89" s="66"/>
      <c r="I89" s="66"/>
      <c r="J89" s="66"/>
      <c r="K89" s="207"/>
      <c r="L89" s="103"/>
      <c r="M89" s="101"/>
      <c r="N89" s="103"/>
      <c r="O89" s="101"/>
      <c r="P89" s="103"/>
      <c r="Q89" s="101"/>
      <c r="R89" s="103"/>
      <c r="S89" s="101"/>
      <c r="T89" s="103"/>
    </row>
    <row r="90" spans="2:20" ht="15" customHeight="1" x14ac:dyDescent="0.35">
      <c r="F90" s="326" t="str">
        <f t="shared" si="15"/>
        <v/>
      </c>
      <c r="G90" s="66"/>
      <c r="H90" s="66"/>
      <c r="I90" s="66"/>
      <c r="J90" s="66"/>
      <c r="K90" s="207"/>
      <c r="L90" s="103"/>
      <c r="M90" s="101"/>
      <c r="N90" s="103"/>
      <c r="O90" s="101"/>
      <c r="P90" s="103"/>
      <c r="Q90" s="101"/>
      <c r="R90" s="103"/>
      <c r="S90" s="101"/>
      <c r="T90" s="103"/>
    </row>
    <row r="91" spans="2:20" ht="15" customHeight="1" x14ac:dyDescent="0.35">
      <c r="F91" s="326" t="str">
        <f t="shared" si="15"/>
        <v/>
      </c>
      <c r="G91" s="66"/>
      <c r="H91" s="66"/>
      <c r="I91" s="66"/>
      <c r="J91" s="66"/>
      <c r="K91" s="207"/>
      <c r="L91" s="103"/>
      <c r="M91" s="101"/>
      <c r="N91" s="103"/>
      <c r="O91" s="101"/>
      <c r="P91" s="103"/>
      <c r="Q91" s="101"/>
      <c r="R91" s="103"/>
      <c r="S91" s="101"/>
      <c r="T91" s="103"/>
    </row>
    <row r="92" spans="2:20" ht="15" customHeight="1" x14ac:dyDescent="0.35">
      <c r="F92" s="326" t="str">
        <f t="shared" si="15"/>
        <v/>
      </c>
      <c r="G92" s="66"/>
      <c r="H92" s="66"/>
      <c r="I92" s="66"/>
      <c r="J92" s="66"/>
      <c r="K92" s="207"/>
      <c r="L92" s="103"/>
      <c r="M92" s="101"/>
      <c r="N92" s="103"/>
      <c r="O92" s="101"/>
      <c r="P92" s="103"/>
      <c r="Q92" s="101"/>
      <c r="R92" s="103"/>
      <c r="S92" s="101"/>
      <c r="T92" s="103"/>
    </row>
    <row r="93" spans="2:20" ht="15" customHeight="1" x14ac:dyDescent="0.35">
      <c r="F93" s="326" t="str">
        <f t="shared" si="15"/>
        <v/>
      </c>
      <c r="G93" s="66"/>
      <c r="H93" s="66"/>
      <c r="I93" s="66"/>
      <c r="J93" s="66"/>
      <c r="K93" s="207"/>
      <c r="L93" s="103"/>
      <c r="M93" s="101"/>
      <c r="N93" s="103"/>
      <c r="O93" s="101"/>
      <c r="P93" s="103"/>
      <c r="Q93" s="101"/>
      <c r="R93" s="103"/>
      <c r="S93" s="101"/>
      <c r="T93" s="103"/>
    </row>
    <row r="94" spans="2:20" ht="15" customHeight="1" x14ac:dyDescent="0.35">
      <c r="F94" s="326" t="str">
        <f t="shared" si="15"/>
        <v/>
      </c>
      <c r="G94" s="66"/>
      <c r="H94" s="66"/>
      <c r="I94" s="66"/>
      <c r="J94" s="66"/>
      <c r="K94" s="207"/>
      <c r="L94" s="103"/>
      <c r="M94" s="101"/>
      <c r="N94" s="103"/>
      <c r="O94" s="101"/>
      <c r="P94" s="103"/>
      <c r="Q94" s="101"/>
      <c r="R94" s="103"/>
      <c r="S94" s="101"/>
      <c r="T94" s="103"/>
    </row>
    <row r="95" spans="2:20" ht="15" customHeight="1" x14ac:dyDescent="0.35">
      <c r="F95" s="326" t="str">
        <f t="shared" si="15"/>
        <v/>
      </c>
      <c r="G95" s="66"/>
      <c r="H95" s="66"/>
      <c r="I95" s="66"/>
      <c r="J95" s="66"/>
      <c r="K95" s="207"/>
      <c r="L95" s="103"/>
      <c r="M95" s="101"/>
      <c r="N95" s="103"/>
      <c r="O95" s="101"/>
      <c r="P95" s="103"/>
      <c r="Q95" s="101"/>
      <c r="R95" s="103"/>
      <c r="S95" s="101"/>
      <c r="T95" s="103"/>
    </row>
    <row r="96" spans="2:20" ht="15" customHeight="1" x14ac:dyDescent="0.35">
      <c r="F96" s="326" t="str">
        <f t="shared" si="15"/>
        <v/>
      </c>
      <c r="G96" s="66"/>
      <c r="H96" s="66"/>
      <c r="I96" s="66"/>
      <c r="J96" s="66"/>
      <c r="K96" s="207"/>
      <c r="L96" s="103"/>
      <c r="M96" s="101"/>
      <c r="N96" s="103"/>
      <c r="O96" s="101"/>
      <c r="P96" s="103"/>
      <c r="Q96" s="101"/>
      <c r="R96" s="103"/>
      <c r="S96" s="101"/>
      <c r="T96" s="103"/>
    </row>
    <row r="97" spans="6:20" ht="15" customHeight="1" x14ac:dyDescent="0.35">
      <c r="F97" s="326" t="str">
        <f t="shared" si="15"/>
        <v/>
      </c>
      <c r="G97" s="66"/>
      <c r="H97" s="66"/>
      <c r="I97" s="66"/>
      <c r="J97" s="66"/>
      <c r="K97" s="207"/>
      <c r="L97" s="103"/>
      <c r="M97" s="101"/>
      <c r="N97" s="103"/>
      <c r="O97" s="101"/>
      <c r="P97" s="103"/>
      <c r="Q97" s="101"/>
      <c r="R97" s="103"/>
      <c r="S97" s="101"/>
      <c r="T97" s="103"/>
    </row>
    <row r="98" spans="6:20" ht="15" customHeight="1" x14ac:dyDescent="0.35">
      <c r="F98" s="326" t="str">
        <f t="shared" si="15"/>
        <v/>
      </c>
      <c r="G98" s="66"/>
      <c r="H98" s="66"/>
      <c r="I98" s="66"/>
      <c r="J98" s="66"/>
      <c r="K98" s="207"/>
      <c r="L98" s="103"/>
      <c r="M98" s="101"/>
      <c r="N98" s="103"/>
      <c r="O98" s="101"/>
      <c r="P98" s="103"/>
      <c r="Q98" s="101"/>
      <c r="R98" s="103"/>
      <c r="S98" s="101"/>
      <c r="T98" s="103"/>
    </row>
    <row r="99" spans="6:20" ht="15" customHeight="1" x14ac:dyDescent="0.35">
      <c r="F99" s="326" t="str">
        <f t="shared" si="15"/>
        <v/>
      </c>
      <c r="G99" s="66"/>
      <c r="H99" s="66"/>
      <c r="I99" s="66"/>
      <c r="J99" s="66"/>
      <c r="K99" s="207"/>
      <c r="L99" s="103"/>
      <c r="M99" s="101"/>
      <c r="N99" s="103"/>
      <c r="O99" s="101"/>
      <c r="P99" s="103"/>
      <c r="Q99" s="101"/>
      <c r="R99" s="103"/>
      <c r="S99" s="101"/>
      <c r="T99" s="103"/>
    </row>
    <row r="100" spans="6:20" ht="15" customHeight="1" x14ac:dyDescent="0.35">
      <c r="F100" s="326" t="str">
        <f t="shared" si="15"/>
        <v/>
      </c>
      <c r="G100" s="66"/>
      <c r="H100" s="66"/>
      <c r="I100" s="66"/>
      <c r="J100" s="66"/>
      <c r="K100" s="207"/>
      <c r="L100" s="103"/>
      <c r="M100" s="101"/>
      <c r="N100" s="103"/>
      <c r="O100" s="101"/>
      <c r="P100" s="103"/>
      <c r="Q100" s="101"/>
      <c r="R100" s="103"/>
      <c r="S100" s="101"/>
      <c r="T100" s="103"/>
    </row>
    <row r="101" spans="6:20" ht="15" customHeight="1" x14ac:dyDescent="0.35">
      <c r="F101" s="326" t="str">
        <f t="shared" si="15"/>
        <v/>
      </c>
      <c r="G101" s="66"/>
      <c r="H101" s="66"/>
      <c r="I101" s="66"/>
      <c r="J101" s="66"/>
      <c r="K101" s="207"/>
      <c r="L101" s="103"/>
      <c r="M101" s="101"/>
      <c r="N101" s="103"/>
      <c r="O101" s="101"/>
      <c r="P101" s="103"/>
      <c r="Q101" s="101"/>
      <c r="R101" s="103"/>
      <c r="S101" s="101"/>
      <c r="T101" s="103"/>
    </row>
    <row r="102" spans="6:20" ht="15" customHeight="1" x14ac:dyDescent="0.35">
      <c r="F102" s="326" t="str">
        <f t="shared" si="15"/>
        <v/>
      </c>
      <c r="G102" s="66"/>
      <c r="H102" s="66"/>
      <c r="I102" s="66"/>
      <c r="J102" s="66"/>
      <c r="K102" s="207"/>
      <c r="L102" s="103"/>
      <c r="M102" s="101"/>
      <c r="N102" s="103"/>
      <c r="O102" s="101"/>
      <c r="P102" s="103"/>
      <c r="Q102" s="101"/>
      <c r="R102" s="103"/>
      <c r="S102" s="101"/>
      <c r="T102" s="103"/>
    </row>
    <row r="103" spans="6:20" ht="15" customHeight="1" x14ac:dyDescent="0.35">
      <c r="F103" s="326" t="str">
        <f t="shared" si="15"/>
        <v/>
      </c>
      <c r="G103" s="66"/>
      <c r="H103" s="66"/>
      <c r="I103" s="66"/>
      <c r="J103" s="66"/>
      <c r="K103" s="207"/>
      <c r="L103" s="103"/>
      <c r="M103" s="101"/>
      <c r="N103" s="103"/>
      <c r="O103" s="101"/>
      <c r="P103" s="103"/>
      <c r="Q103" s="101"/>
      <c r="R103" s="103"/>
      <c r="S103" s="101"/>
      <c r="T103" s="103"/>
    </row>
    <row r="104" spans="6:20" ht="15" customHeight="1" x14ac:dyDescent="0.35">
      <c r="F104" s="326" t="str">
        <f t="shared" si="15"/>
        <v/>
      </c>
      <c r="G104" s="66"/>
      <c r="H104" s="66"/>
      <c r="I104" s="66"/>
      <c r="J104" s="66"/>
      <c r="K104" s="207"/>
      <c r="L104" s="103"/>
      <c r="M104" s="101"/>
      <c r="N104" s="103"/>
      <c r="O104" s="101"/>
      <c r="P104" s="103"/>
      <c r="Q104" s="101"/>
      <c r="R104" s="103"/>
      <c r="S104" s="101"/>
      <c r="T104" s="103"/>
    </row>
    <row r="105" spans="6:20" ht="15" customHeight="1" x14ac:dyDescent="0.35">
      <c r="F105" s="326" t="str">
        <f t="shared" si="15"/>
        <v/>
      </c>
      <c r="G105" s="66"/>
      <c r="H105" s="66"/>
      <c r="I105" s="66"/>
      <c r="J105" s="66"/>
      <c r="K105" s="207"/>
      <c r="L105" s="103"/>
      <c r="M105" s="101"/>
      <c r="N105" s="103"/>
      <c r="O105" s="101"/>
      <c r="P105" s="103"/>
      <c r="Q105" s="101"/>
      <c r="R105" s="103"/>
      <c r="S105" s="101"/>
      <c r="T105" s="103"/>
    </row>
    <row r="106" spans="6:20" ht="15" customHeight="1" x14ac:dyDescent="0.35">
      <c r="F106" s="326" t="str">
        <f t="shared" si="15"/>
        <v/>
      </c>
      <c r="G106" s="66"/>
      <c r="H106" s="66"/>
      <c r="I106" s="66"/>
      <c r="J106" s="66"/>
      <c r="K106" s="207"/>
      <c r="L106" s="103"/>
      <c r="M106" s="101"/>
      <c r="N106" s="103"/>
      <c r="O106" s="101"/>
      <c r="P106" s="103"/>
      <c r="Q106" s="101"/>
      <c r="R106" s="103"/>
      <c r="S106" s="101"/>
      <c r="T106" s="103"/>
    </row>
    <row r="107" spans="6:20" ht="15" customHeight="1" x14ac:dyDescent="0.35">
      <c r="F107" s="326" t="str">
        <f t="shared" si="15"/>
        <v/>
      </c>
      <c r="G107" s="66"/>
      <c r="H107" s="66"/>
      <c r="I107" s="66"/>
      <c r="J107" s="66"/>
      <c r="K107" s="207"/>
      <c r="L107" s="103"/>
      <c r="M107" s="101"/>
      <c r="N107" s="103"/>
      <c r="O107" s="101"/>
      <c r="P107" s="103"/>
      <c r="Q107" s="101"/>
      <c r="R107" s="103"/>
      <c r="S107" s="101"/>
      <c r="T107" s="103"/>
    </row>
    <row r="108" spans="6:20" ht="15" customHeight="1" x14ac:dyDescent="0.35">
      <c r="F108" s="326" t="str">
        <f t="shared" si="15"/>
        <v/>
      </c>
      <c r="G108" s="66"/>
      <c r="H108" s="66"/>
      <c r="I108" s="66"/>
      <c r="J108" s="66"/>
      <c r="K108" s="207"/>
      <c r="L108" s="103"/>
      <c r="M108" s="101"/>
      <c r="N108" s="103"/>
      <c r="O108" s="101"/>
      <c r="P108" s="103"/>
      <c r="Q108" s="101"/>
      <c r="R108" s="103"/>
      <c r="S108" s="101"/>
      <c r="T108" s="103"/>
    </row>
    <row r="109" spans="6:20" ht="15" customHeight="1" x14ac:dyDescent="0.35">
      <c r="F109" s="326" t="str">
        <f t="shared" si="15"/>
        <v/>
      </c>
      <c r="G109" s="66"/>
      <c r="H109" s="66"/>
      <c r="I109" s="66"/>
      <c r="J109" s="66"/>
      <c r="K109" s="207"/>
      <c r="L109" s="103"/>
      <c r="M109" s="101"/>
      <c r="N109" s="103"/>
      <c r="O109" s="101"/>
      <c r="P109" s="103"/>
      <c r="Q109" s="101"/>
      <c r="R109" s="103"/>
      <c r="S109" s="101"/>
      <c r="T109" s="103"/>
    </row>
    <row r="110" spans="6:20" ht="15" customHeight="1" x14ac:dyDescent="0.35">
      <c r="F110" s="326" t="str">
        <f t="shared" si="15"/>
        <v/>
      </c>
      <c r="G110" s="66"/>
      <c r="H110" s="66"/>
      <c r="I110" s="66"/>
      <c r="J110" s="66"/>
      <c r="K110" s="207"/>
      <c r="L110" s="103"/>
      <c r="M110" s="101"/>
      <c r="N110" s="103"/>
      <c r="O110" s="101"/>
      <c r="P110" s="103"/>
      <c r="Q110" s="101"/>
      <c r="R110" s="103"/>
      <c r="S110" s="101"/>
      <c r="T110" s="103"/>
    </row>
    <row r="111" spans="6:20" ht="15" customHeight="1" x14ac:dyDescent="0.35">
      <c r="F111" s="326" t="str">
        <f t="shared" si="15"/>
        <v/>
      </c>
      <c r="G111" s="66"/>
      <c r="H111" s="66"/>
      <c r="I111" s="66"/>
      <c r="J111" s="66"/>
      <c r="K111" s="207"/>
      <c r="L111" s="103"/>
      <c r="M111" s="101"/>
      <c r="N111" s="103"/>
      <c r="O111" s="101"/>
      <c r="P111" s="103"/>
      <c r="Q111" s="101"/>
      <c r="R111" s="103"/>
      <c r="S111" s="101"/>
      <c r="T111" s="103"/>
    </row>
    <row r="112" spans="6:20" ht="15" customHeight="1" x14ac:dyDescent="0.35">
      <c r="F112" s="326" t="str">
        <f t="shared" si="15"/>
        <v/>
      </c>
      <c r="G112" s="66"/>
      <c r="H112" s="66"/>
      <c r="I112" s="66"/>
      <c r="J112" s="66"/>
      <c r="K112" s="207"/>
      <c r="L112" s="103"/>
      <c r="M112" s="101"/>
      <c r="N112" s="103"/>
      <c r="O112" s="101"/>
      <c r="P112" s="103"/>
      <c r="Q112" s="101"/>
      <c r="R112" s="103"/>
      <c r="S112" s="101"/>
      <c r="T112" s="103"/>
    </row>
    <row r="113" spans="6:20" ht="15" customHeight="1" x14ac:dyDescent="0.35">
      <c r="F113" s="326" t="str">
        <f t="shared" si="15"/>
        <v/>
      </c>
      <c r="G113" s="66"/>
      <c r="H113" s="66"/>
      <c r="I113" s="66"/>
      <c r="J113" s="66"/>
      <c r="K113" s="207"/>
      <c r="L113" s="103"/>
      <c r="M113" s="101"/>
      <c r="N113" s="103"/>
      <c r="O113" s="101"/>
      <c r="P113" s="103"/>
      <c r="Q113" s="101"/>
      <c r="R113" s="103"/>
      <c r="S113" s="101"/>
      <c r="T113" s="103"/>
    </row>
    <row r="114" spans="6:20" ht="15" customHeight="1" x14ac:dyDescent="0.35">
      <c r="F114" s="326" t="str">
        <f t="shared" si="15"/>
        <v/>
      </c>
      <c r="G114" s="66"/>
      <c r="H114" s="66"/>
      <c r="I114" s="66"/>
      <c r="J114" s="66"/>
      <c r="K114" s="207"/>
      <c r="L114" s="103"/>
      <c r="M114" s="101"/>
      <c r="N114" s="103"/>
      <c r="O114" s="101"/>
      <c r="P114" s="103"/>
      <c r="Q114" s="101"/>
      <c r="R114" s="103"/>
      <c r="S114" s="101"/>
      <c r="T114" s="103"/>
    </row>
    <row r="115" spans="6:20" ht="15" customHeight="1" x14ac:dyDescent="0.35">
      <c r="F115" s="326" t="str">
        <f t="shared" si="15"/>
        <v/>
      </c>
      <c r="G115" s="66"/>
      <c r="H115" s="66"/>
      <c r="I115" s="66"/>
      <c r="J115" s="66"/>
      <c r="K115" s="207"/>
      <c r="L115" s="103"/>
      <c r="M115" s="101"/>
      <c r="N115" s="103"/>
      <c r="O115" s="101"/>
      <c r="P115" s="103"/>
      <c r="Q115" s="101"/>
      <c r="R115" s="103"/>
      <c r="S115" s="101"/>
      <c r="T115" s="103"/>
    </row>
    <row r="116" spans="6:20" ht="15" customHeight="1" x14ac:dyDescent="0.35">
      <c r="F116" s="326" t="str">
        <f t="shared" si="15"/>
        <v/>
      </c>
      <c r="G116" s="66"/>
      <c r="H116" s="66"/>
      <c r="I116" s="66"/>
      <c r="J116" s="66"/>
      <c r="K116" s="207"/>
      <c r="L116" s="103"/>
      <c r="M116" s="101"/>
      <c r="N116" s="103"/>
      <c r="O116" s="101"/>
      <c r="P116" s="103"/>
      <c r="Q116" s="101"/>
      <c r="R116" s="103"/>
      <c r="S116" s="101"/>
      <c r="T116" s="103"/>
    </row>
  </sheetData>
  <sheetProtection algorithmName="SHA-512" hashValue="UOcBKTv7agbIy0hk7k/RpHdrsibZMan6yswEMoYKT82s/hU44eIJVy1YnTZhZOqrIjFLau2LwQX1EkIzPeoR9A==" saltValue="4mJMBAjsA0OWsNnjyEGk0w==" spinCount="100000" sheet="1" objects="1" scenarios="1"/>
  <mergeCells count="7">
    <mergeCell ref="Q25:R25"/>
    <mergeCell ref="S25:T25"/>
    <mergeCell ref="H24:H25"/>
    <mergeCell ref="I24:I25"/>
    <mergeCell ref="K25:L25"/>
    <mergeCell ref="M25:N25"/>
    <mergeCell ref="O25:P25"/>
  </mergeCells>
  <phoneticPr fontId="4" type="noConversion"/>
  <conditionalFormatting sqref="B3:B22">
    <cfRule type="expression" dxfId="46" priority="1">
      <formula>$C3=_xlfn.SHEET()</formula>
    </cfRule>
  </conditionalFormatting>
  <conditionalFormatting sqref="D3:D22">
    <cfRule type="iconSet" priority="79">
      <iconSet iconSet="3Symbols" showValue="0">
        <cfvo type="percent" val="0"/>
        <cfvo type="num" val="0"/>
        <cfvo type="num" val="1"/>
      </iconSet>
    </cfRule>
  </conditionalFormatting>
  <conditionalFormatting sqref="E3:E34">
    <cfRule type="iconSet" priority="45">
      <iconSet iconSet="3Symbols" showValue="0">
        <cfvo type="percent" val="0"/>
        <cfvo type="num" val="0"/>
        <cfvo type="num" val="1"/>
      </iconSet>
    </cfRule>
  </conditionalFormatting>
  <conditionalFormatting sqref="I5:I6">
    <cfRule type="cellIs" dxfId="45" priority="8" operator="equal">
      <formula>"Complet"</formula>
    </cfRule>
    <cfRule type="cellIs" dxfId="44" priority="9" operator="equal">
      <formula>"Incomplet"</formula>
    </cfRule>
  </conditionalFormatting>
  <dataValidations count="2">
    <dataValidation type="decimal" operator="greaterThan" allowBlank="1" showInputMessage="1" showErrorMessage="1" sqref="L27:L116 N27:N116 P27:P116 R27:R116 T27:T116" xr:uid="{346A025D-3B9B-4AE1-8B1D-9DFF9C040648}">
      <formula1>0</formula1>
    </dataValidation>
    <dataValidation type="list" allowBlank="1" showInputMessage="1" showErrorMessage="1" sqref="I5:I6" xr:uid="{B2AF0E27-7E66-4E35-AFB8-603A0A74F7C6}">
      <formula1>"Incomplet, Complet"</formula1>
    </dataValidation>
  </dataValidations>
  <hyperlinks>
    <hyperlink ref="B20" location="'F- RandD'!A1" display="13.RandD" xr:uid="{2D6F8358-D13D-4698-AB50-E74A54B4A58E}"/>
    <hyperlink ref="B19" location="'F- TransfertTechno'!A1" display="12.TransfertTechno" xr:uid="{00C97795-626D-43AF-81F5-775E3A488142}"/>
    <hyperlink ref="B18" location="'F- DevCompetLocales'!A1" display="11.DevCompetLocales" xr:uid="{83D97EEC-A855-488D-92AA-2F711F4ECBAC}"/>
    <hyperlink ref="B17" location="'E- DépensesLocales'!A1" display="10.DépensesLocales" xr:uid="{005B37D8-4D4E-43B6-87E7-1B308FD4FF71}"/>
    <hyperlink ref="B16" location="'D- ListeServicesLoc'!A1" display="09.ListeServicesLoc" xr:uid="{1894439D-E021-4D71-843F-6BEBE1F57612}"/>
    <hyperlink ref="B15" location="'D- Services Locaux'!A1" display="08.Services Locaux" xr:uid="{5FBF9F3E-A66F-4E83-9745-CDA9D1EA086C}"/>
    <hyperlink ref="B14" location="'C- ListeBiensLoc'!A1" display="07.ListeBiensLoc" xr:uid="{79FDDB3E-2963-48C3-BB41-AB15273336EE}"/>
    <hyperlink ref="B13" location="'C- Biens Locaux'!A1" display="06.Biens Locaux" xr:uid="{B5F93012-A668-48E9-8B84-560BBECB40F5}"/>
    <hyperlink ref="B12" location="'B- Passation de M.'!A1" display="05.Passation de M." xr:uid="{2E03F346-5EA1-44FA-B844-F39221BB69FC}"/>
    <hyperlink ref="B11" location="'B-Facilitations'!A1" display="04.Facilitations" xr:uid="{9C101E2B-ED6C-4844-A2A1-1970541ED83C}"/>
    <hyperlink ref="B10" location="'A-Remplacement'!A1" display="03.Remplacement" xr:uid="{506A6543-918C-49D2-9C16-40D1A3311B4B}"/>
    <hyperlink ref="B9" location="'A-Formations'!A1" display="02.Formations" xr:uid="{1047C729-35B4-4111-8604-9D79BF067FA6}"/>
    <hyperlink ref="B7" location="'A-Emploi'!A1" display="01.Emploi" xr:uid="{08AECC12-3EB2-4378-8318-8BD945D5C277}"/>
    <hyperlink ref="B6" location="RECAP!A1" display="RECAP" xr:uid="{2BAACDA2-1910-4CB3-8A49-478D3D3936C1}"/>
    <hyperlink ref="B5" location="Identification!A1" display="Identification" xr:uid="{A10D50A8-5367-4628-9F87-211DD1589DF5}"/>
    <hyperlink ref="B4" location="Définitions!A1" display="Définitions" xr:uid="{A9379130-BD86-48FB-9F2B-A50F70AD3A46}"/>
    <hyperlink ref="B3" location="Instructions!A1" display="Instructions" xr:uid="{33654729-59AC-43D4-83B1-7950C8D4E9F9}"/>
    <hyperlink ref="B8" location="IPL!A1" display="IPL" xr:uid="{EC18080C-6315-4435-A40E-2A9D9241637F}"/>
    <hyperlink ref="B22" location="'G-ServicesFinanciers'!A1" display="15.Finances" xr:uid="{9146F744-470E-4A82-A7F9-3F4B8F55535E}"/>
    <hyperlink ref="B21" location="'G-Assurance'!A1" display="14. Assurance" xr:uid="{E092276B-3E0D-469E-A4F6-FCDED0BF0673}"/>
  </hyperlinks>
  <pageMargins left="0.7" right="0.7" top="0.75" bottom="0.75" header="0.3" footer="0.3"/>
  <pageSetup paperSize="9" orientation="portrait" r:id="rId1"/>
  <ignoredErrors>
    <ignoredError sqref="F3" numberStoredAsText="1"/>
  </ignoredError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C58C-A41D-4C62-9A3A-83522ACE3906}">
  <sheetPr codeName="Sheet8">
    <tabColor theme="9"/>
  </sheetPr>
  <dimension ref="A1:AA227"/>
  <sheetViews>
    <sheetView showGridLines="0" topLeftCell="B1" zoomScale="71" zoomScaleNormal="83" workbookViewId="0">
      <selection activeCell="J26" sqref="J26"/>
    </sheetView>
  </sheetViews>
  <sheetFormatPr baseColWidth="10" defaultColWidth="0" defaultRowHeight="15" customHeight="1" x14ac:dyDescent="0.35"/>
  <cols>
    <col min="1" max="1" width="3.81640625" customWidth="1"/>
    <col min="2" max="2" width="18.81640625" style="60" customWidth="1"/>
    <col min="3" max="3" width="2.453125" style="55" hidden="1" customWidth="1"/>
    <col min="4" max="4" width="3.1796875" style="20" customWidth="1"/>
    <col min="5" max="5" width="3.1796875" customWidth="1"/>
    <col min="6" max="6" width="4.81640625" customWidth="1"/>
    <col min="7" max="7" width="21.1796875" customWidth="1"/>
    <col min="8" max="8" width="7.453125" customWidth="1"/>
    <col min="9" max="9" width="17.453125" customWidth="1"/>
    <col min="10" max="10" width="27" customWidth="1"/>
    <col min="11" max="11" width="14.81640625" style="107" customWidth="1"/>
    <col min="12" max="13" width="13.54296875" customWidth="1"/>
    <col min="14" max="14" width="13.54296875" style="107" customWidth="1"/>
    <col min="15" max="16" width="13.54296875" customWidth="1"/>
    <col min="17" max="17" width="13.54296875" style="107" customWidth="1"/>
    <col min="18" max="18" width="9.54296875" customWidth="1"/>
    <col min="19" max="19" width="13.54296875" customWidth="1"/>
    <col min="20" max="20" width="13.54296875" style="107" customWidth="1"/>
    <col min="21" max="21" width="11.453125" customWidth="1"/>
    <col min="22" max="22" width="13.54296875" customWidth="1"/>
    <col min="23" max="23" width="13.54296875" style="107" customWidth="1"/>
    <col min="24" max="25" width="13.54296875" customWidth="1"/>
    <col min="26" max="26" width="13.54296875" style="107" customWidth="1"/>
    <col min="27" max="27" width="2.453125" customWidth="1"/>
    <col min="28" max="16384" width="8.81640625" hidden="1"/>
  </cols>
  <sheetData>
    <row r="1" spans="2:26" ht="15" customHeight="1" x14ac:dyDescent="0.35">
      <c r="E1" s="60"/>
      <c r="F1" s="14" t="s">
        <v>207</v>
      </c>
      <c r="G1" s="14" t="s">
        <v>305</v>
      </c>
      <c r="H1" s="14"/>
      <c r="I1" s="14"/>
      <c r="J1" s="14"/>
      <c r="K1" s="14"/>
      <c r="L1" s="14"/>
      <c r="M1" s="14"/>
      <c r="N1" s="14"/>
      <c r="O1" s="14"/>
      <c r="P1" s="14"/>
      <c r="Q1" s="14"/>
      <c r="R1" s="14"/>
      <c r="S1" s="14"/>
      <c r="T1" s="14"/>
      <c r="U1" s="14"/>
      <c r="V1" s="14"/>
      <c r="W1" s="14"/>
      <c r="X1" s="14"/>
      <c r="Y1" s="14"/>
      <c r="Z1" s="14"/>
    </row>
    <row r="2" spans="2:26" ht="14.5" x14ac:dyDescent="0.35">
      <c r="B2" s="61"/>
      <c r="C2" s="56"/>
      <c r="F2">
        <v>2</v>
      </c>
      <c r="G2" t="s">
        <v>306</v>
      </c>
      <c r="K2"/>
      <c r="N2"/>
      <c r="Q2"/>
      <c r="T2"/>
      <c r="W2"/>
      <c r="Z2"/>
    </row>
    <row r="3" spans="2:26" ht="15" customHeight="1" x14ac:dyDescent="0.35">
      <c r="B3" s="62" t="s">
        <v>1</v>
      </c>
      <c r="C3" s="57">
        <v>1</v>
      </c>
      <c r="D3" s="105">
        <f>IF(Instructions!H38="Complet",1,0)</f>
        <v>0</v>
      </c>
      <c r="K3"/>
      <c r="N3"/>
      <c r="Q3"/>
      <c r="T3"/>
      <c r="W3"/>
      <c r="Z3"/>
    </row>
    <row r="4" spans="2:26" ht="14.5" x14ac:dyDescent="0.35">
      <c r="B4" s="62" t="s">
        <v>2</v>
      </c>
      <c r="C4" s="57">
        <v>2</v>
      </c>
      <c r="D4" s="105">
        <v>1</v>
      </c>
      <c r="F4" s="4"/>
      <c r="J4" s="30" t="s">
        <v>212</v>
      </c>
      <c r="K4" s="3"/>
      <c r="N4"/>
      <c r="Q4"/>
      <c r="T4"/>
      <c r="W4"/>
      <c r="Z4"/>
    </row>
    <row r="5" spans="2:26" ht="14.5" x14ac:dyDescent="0.35">
      <c r="B5" s="62" t="s">
        <v>3</v>
      </c>
      <c r="C5" s="57">
        <v>3</v>
      </c>
      <c r="D5" s="105">
        <f>IF(Identification!G3="Complet",1,0)</f>
        <v>0</v>
      </c>
      <c r="F5" s="4"/>
      <c r="I5" s="24" t="s">
        <v>471</v>
      </c>
      <c r="K5" s="3"/>
      <c r="N5"/>
      <c r="Q5"/>
      <c r="T5"/>
      <c r="W5"/>
      <c r="Z5"/>
    </row>
    <row r="6" spans="2:26" ht="14.5" x14ac:dyDescent="0.35">
      <c r="B6" s="62" t="s">
        <v>4</v>
      </c>
      <c r="C6" s="57">
        <v>4</v>
      </c>
      <c r="D6" s="105">
        <v>1</v>
      </c>
      <c r="F6" s="4"/>
      <c r="I6" s="24"/>
      <c r="K6" s="3"/>
      <c r="N6"/>
      <c r="Q6"/>
      <c r="T6"/>
      <c r="W6"/>
      <c r="Z6"/>
    </row>
    <row r="7" spans="2:26" thickBot="1" x14ac:dyDescent="0.4">
      <c r="B7" s="62" t="s">
        <v>5</v>
      </c>
      <c r="C7" s="57">
        <v>5</v>
      </c>
      <c r="D7" s="105">
        <f>IF('A-Emploi'!G5="Complet",1,0)</f>
        <v>0</v>
      </c>
      <c r="F7" s="4"/>
      <c r="I7" s="24"/>
      <c r="K7" s="3"/>
      <c r="N7"/>
      <c r="Q7"/>
      <c r="T7"/>
      <c r="W7"/>
      <c r="Z7"/>
    </row>
    <row r="8" spans="2:26" ht="15.5" thickTop="1" thickBot="1" x14ac:dyDescent="0.4">
      <c r="B8" s="62" t="s">
        <v>6</v>
      </c>
      <c r="C8" s="57">
        <v>6</v>
      </c>
      <c r="D8" s="105">
        <v>1</v>
      </c>
      <c r="F8" s="4"/>
      <c r="I8" s="24"/>
      <c r="J8" s="110" t="s">
        <v>289</v>
      </c>
      <c r="K8" s="110">
        <f>+L24</f>
        <v>2024</v>
      </c>
      <c r="L8" s="110">
        <v>2025</v>
      </c>
      <c r="M8" s="110">
        <v>2026</v>
      </c>
      <c r="N8" s="110">
        <v>2027</v>
      </c>
      <c r="O8" s="110">
        <v>2028</v>
      </c>
      <c r="Q8"/>
      <c r="T8"/>
      <c r="W8"/>
      <c r="Z8"/>
    </row>
    <row r="9" spans="2:26" ht="15.5" thickTop="1" thickBot="1" x14ac:dyDescent="0.4">
      <c r="B9" s="62" t="s">
        <v>7</v>
      </c>
      <c r="C9" s="57">
        <v>7</v>
      </c>
      <c r="D9" s="105">
        <f>IF('A-Formations'!I5="Complet",1,0)</f>
        <v>0</v>
      </c>
      <c r="F9" s="4"/>
      <c r="I9" s="24"/>
      <c r="J9" s="110" t="s">
        <v>680</v>
      </c>
      <c r="K9" s="111">
        <f>SUM(Remplacement[Budget prévisionnel (FCFA)])</f>
        <v>0</v>
      </c>
      <c r="L9" s="111">
        <f>SUM(Remplacement[Budget prévisionnel (FCFA)1])</f>
        <v>0</v>
      </c>
      <c r="M9" s="111">
        <f>SUM(Remplacement[Budget prévisionnel (FCFA)2])</f>
        <v>0</v>
      </c>
      <c r="N9" s="111">
        <f>SUM(Remplacement[Budget prévisionnel (FCFA)3])</f>
        <v>0</v>
      </c>
      <c r="O9" s="111">
        <f>SUM(Remplacement[Budget prévisionnel (FCFA)4])</f>
        <v>0</v>
      </c>
      <c r="Q9"/>
      <c r="T9"/>
      <c r="W9"/>
      <c r="Z9"/>
    </row>
    <row r="10" spans="2:26" thickTop="1" x14ac:dyDescent="0.35">
      <c r="B10" s="62" t="s">
        <v>8</v>
      </c>
      <c r="C10" s="57">
        <v>8</v>
      </c>
      <c r="D10" s="105">
        <f>IF('A-Remplacement'!I5="Complet",1,0)</f>
        <v>0</v>
      </c>
      <c r="F10" s="4"/>
      <c r="I10" s="24"/>
      <c r="K10" s="3"/>
      <c r="N10"/>
      <c r="Q10"/>
      <c r="T10"/>
      <c r="W10"/>
      <c r="Z10"/>
    </row>
    <row r="11" spans="2:26" ht="14.5" x14ac:dyDescent="0.35">
      <c r="B11" s="62" t="s">
        <v>9</v>
      </c>
      <c r="C11" s="57">
        <v>9</v>
      </c>
      <c r="D11" s="105">
        <f>IF('B-Facilitations'!I5="Complet",1,0)</f>
        <v>0</v>
      </c>
      <c r="F11" s="4"/>
      <c r="I11" s="24"/>
      <c r="K11" s="3"/>
      <c r="N11"/>
      <c r="Q11"/>
      <c r="T11"/>
      <c r="W11"/>
      <c r="Z11"/>
    </row>
    <row r="12" spans="2:26" ht="14.5" x14ac:dyDescent="0.35">
      <c r="B12" s="62" t="s">
        <v>10</v>
      </c>
      <c r="C12" s="57">
        <v>10</v>
      </c>
      <c r="D12" s="105">
        <f>IF('B- Passation de M.'!I5="Complet",1,0)</f>
        <v>0</v>
      </c>
      <c r="F12" s="4"/>
      <c r="I12" s="24"/>
      <c r="K12" s="3"/>
      <c r="N12"/>
      <c r="Q12"/>
      <c r="T12"/>
      <c r="W12"/>
      <c r="Z12"/>
    </row>
    <row r="13" spans="2:26" ht="14.5" x14ac:dyDescent="0.35">
      <c r="B13" s="62" t="s">
        <v>11</v>
      </c>
      <c r="C13" s="57">
        <v>11</v>
      </c>
      <c r="D13" s="105">
        <f>IF('C- Biens'!I5="Complet",1,0)</f>
        <v>0</v>
      </c>
      <c r="F13" s="4"/>
      <c r="I13" s="24"/>
      <c r="K13" s="3"/>
      <c r="N13"/>
      <c r="Q13"/>
      <c r="T13"/>
      <c r="W13"/>
      <c r="Z13"/>
    </row>
    <row r="14" spans="2:26" ht="14.5" x14ac:dyDescent="0.35">
      <c r="B14" s="62" t="s">
        <v>12</v>
      </c>
      <c r="C14" s="57">
        <v>12</v>
      </c>
      <c r="D14" s="105">
        <f>IF('C- ListeBiensLoc'!I5="Complet",1,0)</f>
        <v>0</v>
      </c>
      <c r="F14" s="4"/>
      <c r="G14" s="3"/>
      <c r="H14" s="3"/>
      <c r="I14" s="3"/>
      <c r="J14" s="3"/>
      <c r="K14" s="3"/>
      <c r="N14"/>
      <c r="Q14"/>
      <c r="T14"/>
      <c r="W14"/>
      <c r="Z14"/>
    </row>
    <row r="15" spans="2:26" ht="14.5" x14ac:dyDescent="0.35">
      <c r="B15" s="62" t="s">
        <v>13</v>
      </c>
      <c r="C15" s="57">
        <v>13</v>
      </c>
      <c r="D15" s="105">
        <f>IF('D- Services'!H5="Complet",1,0)</f>
        <v>0</v>
      </c>
      <c r="F15" s="4"/>
      <c r="G15" s="3"/>
      <c r="H15" s="3"/>
      <c r="I15" s="3"/>
      <c r="J15" s="3"/>
      <c r="K15" s="3"/>
      <c r="N15"/>
      <c r="Q15"/>
      <c r="T15"/>
      <c r="W15"/>
      <c r="Z15"/>
    </row>
    <row r="16" spans="2:26" ht="14.5" x14ac:dyDescent="0.35">
      <c r="B16" s="62" t="s">
        <v>14</v>
      </c>
      <c r="C16" s="57">
        <v>14</v>
      </c>
      <c r="D16" s="105">
        <f>IF('D- ListeServicesLoc'!I5="Complet",1,0)</f>
        <v>0</v>
      </c>
      <c r="F16" s="4"/>
      <c r="G16" s="3"/>
      <c r="H16" s="3"/>
      <c r="I16" s="3"/>
      <c r="J16" s="3"/>
      <c r="K16" s="3"/>
      <c r="N16"/>
      <c r="Q16"/>
      <c r="T16"/>
      <c r="W16"/>
      <c r="Z16"/>
    </row>
    <row r="17" spans="2:26" ht="14.5" x14ac:dyDescent="0.35">
      <c r="B17" s="62" t="s">
        <v>15</v>
      </c>
      <c r="C17" s="57">
        <v>15</v>
      </c>
      <c r="D17" s="105">
        <f>IF('E- Dépenses'!H5="Complet",1,0)</f>
        <v>0</v>
      </c>
      <c r="F17" s="4"/>
      <c r="G17" s="3"/>
      <c r="H17" s="3"/>
      <c r="I17" s="3"/>
      <c r="J17" s="3"/>
      <c r="K17" s="3"/>
      <c r="N17"/>
      <c r="Q17"/>
      <c r="T17"/>
      <c r="W17"/>
      <c r="Z17"/>
    </row>
    <row r="18" spans="2:26" ht="14.5" x14ac:dyDescent="0.35">
      <c r="B18" s="62" t="s">
        <v>16</v>
      </c>
      <c r="C18" s="57">
        <v>16</v>
      </c>
      <c r="D18" s="105">
        <f>IF('F- DevCompetLocales'!I5="Complet",1,0)</f>
        <v>0</v>
      </c>
      <c r="F18" s="4"/>
      <c r="G18" s="3"/>
      <c r="H18" s="3"/>
      <c r="I18" s="3"/>
      <c r="J18" s="3"/>
      <c r="K18" s="3"/>
      <c r="N18"/>
      <c r="Q18"/>
      <c r="T18"/>
      <c r="W18"/>
      <c r="Z18"/>
    </row>
    <row r="19" spans="2:26" ht="14.5" x14ac:dyDescent="0.35">
      <c r="B19" s="62" t="s">
        <v>17</v>
      </c>
      <c r="C19" s="57">
        <v>17</v>
      </c>
      <c r="D19" s="105">
        <f>IF('F- TransfertTechno'!I5="Complet",1,0)</f>
        <v>0</v>
      </c>
      <c r="F19" s="4"/>
      <c r="G19" s="3"/>
      <c r="H19" s="3"/>
      <c r="I19" s="3"/>
      <c r="J19" s="3"/>
      <c r="K19" s="3"/>
      <c r="N19"/>
      <c r="Q19"/>
      <c r="T19"/>
      <c r="W19"/>
      <c r="Z19"/>
    </row>
    <row r="20" spans="2:26" ht="15" customHeight="1" x14ac:dyDescent="0.35">
      <c r="B20" s="62" t="s">
        <v>472</v>
      </c>
      <c r="C20" s="57">
        <v>18</v>
      </c>
      <c r="D20" s="105">
        <f>IF('F- RandD'!I5="Complet",1,0)</f>
        <v>0</v>
      </c>
      <c r="G20" s="3"/>
      <c r="H20" s="3"/>
      <c r="I20" s="3"/>
      <c r="J20" s="3"/>
      <c r="K20" s="3"/>
      <c r="N20"/>
      <c r="Q20"/>
      <c r="T20"/>
      <c r="W20"/>
      <c r="Z20"/>
    </row>
    <row r="21" spans="2:26" ht="14.5" x14ac:dyDescent="0.35">
      <c r="B21" s="62" t="s">
        <v>473</v>
      </c>
      <c r="C21" s="57">
        <v>19</v>
      </c>
      <c r="D21" s="105">
        <f>IF('G-Assurance'!I6="Complet",1,0)</f>
        <v>0</v>
      </c>
      <c r="G21" s="3"/>
      <c r="H21" s="3"/>
      <c r="I21" s="3"/>
      <c r="J21" s="3"/>
      <c r="K21" s="3"/>
      <c r="N21"/>
      <c r="Q21"/>
      <c r="T21"/>
      <c r="W21"/>
      <c r="Z21"/>
    </row>
    <row r="22" spans="2:26" ht="14.5" x14ac:dyDescent="0.35">
      <c r="B22" s="62" t="s">
        <v>676</v>
      </c>
      <c r="C22" s="57">
        <v>20</v>
      </c>
      <c r="D22" s="105">
        <f>IF('G-ServicesFinanciers'!I6="Complet",1,0)</f>
        <v>0</v>
      </c>
      <c r="G22" s="3"/>
      <c r="H22" s="3"/>
      <c r="I22" s="3"/>
      <c r="J22" s="3"/>
      <c r="K22" s="3"/>
      <c r="L22" s="3"/>
      <c r="M22" s="3"/>
      <c r="N22"/>
      <c r="O22" s="3"/>
      <c r="P22" s="3"/>
      <c r="Q22"/>
      <c r="R22" s="3"/>
      <c r="S22" s="3"/>
      <c r="T22"/>
      <c r="U22" s="3"/>
      <c r="V22" s="3"/>
      <c r="W22"/>
      <c r="X22" s="3"/>
      <c r="Y22" s="3"/>
      <c r="Z22"/>
    </row>
    <row r="23" spans="2:26" ht="15" customHeight="1" thickBot="1" x14ac:dyDescent="0.5">
      <c r="F23" s="26"/>
      <c r="G23" s="26"/>
      <c r="H23" s="26"/>
      <c r="I23" s="26"/>
      <c r="J23" s="26"/>
      <c r="K23" s="26"/>
      <c r="L23" s="26"/>
      <c r="M23" s="26"/>
      <c r="N23"/>
      <c r="O23" s="26"/>
      <c r="P23" s="26"/>
      <c r="Q23"/>
      <c r="R23" s="26"/>
      <c r="S23" s="26"/>
      <c r="T23"/>
      <c r="U23" s="26"/>
      <c r="V23" s="26"/>
      <c r="W23"/>
      <c r="X23" s="26"/>
      <c r="Y23" s="26"/>
      <c r="Z23"/>
    </row>
    <row r="24" spans="2:26" ht="15" customHeight="1" thickBot="1" x14ac:dyDescent="0.5">
      <c r="F24" s="26"/>
      <c r="G24" s="26"/>
      <c r="H24" s="26"/>
      <c r="I24" s="26"/>
      <c r="J24" s="26"/>
      <c r="K24" s="26"/>
      <c r="L24" s="564">
        <f>+Identification!G14</f>
        <v>2024</v>
      </c>
      <c r="M24" s="565"/>
      <c r="N24" s="566"/>
      <c r="O24" s="564">
        <f>+L24+1</f>
        <v>2025</v>
      </c>
      <c r="P24" s="565"/>
      <c r="Q24" s="566"/>
      <c r="R24" s="564">
        <f t="shared" ref="R24" si="0">+O24+1</f>
        <v>2026</v>
      </c>
      <c r="S24" s="565"/>
      <c r="T24" s="566"/>
      <c r="U24" s="564">
        <f t="shared" ref="U24" si="1">+R24+1</f>
        <v>2027</v>
      </c>
      <c r="V24" s="565"/>
      <c r="W24" s="566"/>
      <c r="X24" s="564">
        <f t="shared" ref="X24" si="2">+U24+1</f>
        <v>2028</v>
      </c>
      <c r="Y24" s="565"/>
      <c r="Z24" s="566"/>
    </row>
    <row r="25" spans="2:26" s="2" customFormat="1" ht="48" x14ac:dyDescent="0.35">
      <c r="E25"/>
      <c r="F25" s="106" t="s">
        <v>243</v>
      </c>
      <c r="G25" s="106" t="s">
        <v>307</v>
      </c>
      <c r="H25" s="106" t="s">
        <v>308</v>
      </c>
      <c r="I25" s="106" t="s">
        <v>26</v>
      </c>
      <c r="J25" s="106" t="s">
        <v>309</v>
      </c>
      <c r="K25" s="106" t="s">
        <v>310</v>
      </c>
      <c r="L25" s="211" t="s">
        <v>311</v>
      </c>
      <c r="M25" s="106" t="s">
        <v>312</v>
      </c>
      <c r="N25" s="108" t="s">
        <v>297</v>
      </c>
      <c r="O25" s="106" t="s">
        <v>313</v>
      </c>
      <c r="P25" s="106" t="s">
        <v>314</v>
      </c>
      <c r="Q25" s="108" t="s">
        <v>315</v>
      </c>
      <c r="R25" s="106" t="s">
        <v>316</v>
      </c>
      <c r="S25" s="106" t="s">
        <v>317</v>
      </c>
      <c r="T25" s="108" t="s">
        <v>299</v>
      </c>
      <c r="U25" s="106" t="s">
        <v>318</v>
      </c>
      <c r="V25" s="106" t="s">
        <v>319</v>
      </c>
      <c r="W25" s="108" t="s">
        <v>301</v>
      </c>
      <c r="X25" s="106" t="s">
        <v>320</v>
      </c>
      <c r="Y25" s="106" t="s">
        <v>321</v>
      </c>
      <c r="Z25" s="212" t="s">
        <v>303</v>
      </c>
    </row>
    <row r="26" spans="2:26" ht="15" customHeight="1" x14ac:dyDescent="0.35">
      <c r="B26"/>
      <c r="C26"/>
      <c r="D26"/>
      <c r="F26" s="327" t="str">
        <f>IF(Remplacement[[#This Row],[Poste à nationaliser]]="","",ROW(A1))</f>
        <v/>
      </c>
      <c r="G26" s="27"/>
      <c r="H26" s="28"/>
      <c r="I26" s="31"/>
      <c r="J26" s="27"/>
      <c r="K26" s="210"/>
      <c r="L26" s="213"/>
      <c r="M26" s="214"/>
      <c r="N26" s="109"/>
      <c r="O26" s="27"/>
      <c r="P26" s="214"/>
      <c r="Q26" s="109"/>
      <c r="R26" s="27"/>
      <c r="S26" s="214"/>
      <c r="T26" s="109"/>
      <c r="U26" s="27"/>
      <c r="V26" s="214"/>
      <c r="W26" s="109"/>
      <c r="X26" s="27"/>
      <c r="Y26" s="214"/>
      <c r="Z26" s="215"/>
    </row>
    <row r="27" spans="2:26" ht="15" customHeight="1" x14ac:dyDescent="0.35">
      <c r="B27"/>
      <c r="C27"/>
      <c r="D27"/>
      <c r="F27" s="327" t="str">
        <f>IF(Remplacement[[#This Row],[Poste à nationaliser]]="","",ROW(A2))</f>
        <v/>
      </c>
      <c r="G27" s="27"/>
      <c r="H27" s="28"/>
      <c r="I27" s="31"/>
      <c r="J27" s="27"/>
      <c r="K27" s="210"/>
      <c r="L27" s="213"/>
      <c r="M27" s="214"/>
      <c r="N27" s="109"/>
      <c r="O27" s="27"/>
      <c r="P27" s="214"/>
      <c r="Q27" s="109"/>
      <c r="R27" s="27"/>
      <c r="S27" s="214"/>
      <c r="T27" s="109"/>
      <c r="U27" s="27"/>
      <c r="V27" s="214"/>
      <c r="W27" s="109"/>
      <c r="X27" s="27"/>
      <c r="Y27" s="214"/>
      <c r="Z27" s="215"/>
    </row>
    <row r="28" spans="2:26" ht="15" customHeight="1" x14ac:dyDescent="0.35">
      <c r="B28"/>
      <c r="C28"/>
      <c r="D28"/>
      <c r="F28" s="327" t="str">
        <f>IF(Remplacement[[#This Row],[Poste à nationaliser]]="","",ROW(A3))</f>
        <v/>
      </c>
      <c r="G28" s="27"/>
      <c r="H28" s="28"/>
      <c r="I28" s="31"/>
      <c r="J28" s="27"/>
      <c r="K28" s="210"/>
      <c r="L28" s="213"/>
      <c r="M28" s="214"/>
      <c r="N28" s="109"/>
      <c r="O28" s="27"/>
      <c r="P28" s="214"/>
      <c r="Q28" s="109"/>
      <c r="R28" s="27"/>
      <c r="S28" s="214"/>
      <c r="T28" s="109"/>
      <c r="U28" s="27"/>
      <c r="V28" s="214"/>
      <c r="W28" s="109"/>
      <c r="X28" s="27"/>
      <c r="Y28" s="214"/>
      <c r="Z28" s="215"/>
    </row>
    <row r="29" spans="2:26" ht="15" customHeight="1" x14ac:dyDescent="0.35">
      <c r="B29"/>
      <c r="C29"/>
      <c r="D29"/>
      <c r="F29" s="327" t="str">
        <f>IF(Remplacement[[#This Row],[Poste à nationaliser]]="","",ROW(A4))</f>
        <v/>
      </c>
      <c r="G29" s="27"/>
      <c r="H29" s="28"/>
      <c r="I29" s="31"/>
      <c r="J29" s="27"/>
      <c r="K29" s="210"/>
      <c r="L29" s="213"/>
      <c r="M29" s="214"/>
      <c r="N29" s="109"/>
      <c r="O29" s="27"/>
      <c r="P29" s="214"/>
      <c r="Q29" s="109"/>
      <c r="R29" s="27"/>
      <c r="S29" s="214"/>
      <c r="T29" s="109"/>
      <c r="U29" s="27"/>
      <c r="V29" s="214"/>
      <c r="W29" s="109"/>
      <c r="X29" s="27"/>
      <c r="Y29" s="214"/>
      <c r="Z29" s="215"/>
    </row>
    <row r="30" spans="2:26" ht="15" customHeight="1" x14ac:dyDescent="0.35">
      <c r="B30"/>
      <c r="C30"/>
      <c r="D30"/>
      <c r="F30" s="327" t="str">
        <f>IF(Remplacement[[#This Row],[Poste à nationaliser]]="","",ROW(A5))</f>
        <v/>
      </c>
      <c r="G30" s="27"/>
      <c r="H30" s="28"/>
      <c r="I30" s="31"/>
      <c r="J30" s="27"/>
      <c r="K30" s="210"/>
      <c r="L30" s="213"/>
      <c r="M30" s="214"/>
      <c r="N30" s="109"/>
      <c r="O30" s="27"/>
      <c r="P30" s="214"/>
      <c r="Q30" s="109"/>
      <c r="R30" s="27"/>
      <c r="S30" s="214"/>
      <c r="T30" s="109"/>
      <c r="U30" s="27"/>
      <c r="V30" s="214"/>
      <c r="W30" s="109"/>
      <c r="X30" s="27"/>
      <c r="Y30" s="214"/>
      <c r="Z30" s="215"/>
    </row>
    <row r="31" spans="2:26" ht="15" customHeight="1" x14ac:dyDescent="0.35">
      <c r="B31"/>
      <c r="C31"/>
      <c r="D31"/>
      <c r="F31" s="327" t="str">
        <f>IF(Remplacement[[#This Row],[Poste à nationaliser]]="","",ROW(A6))</f>
        <v/>
      </c>
      <c r="G31" s="27"/>
      <c r="H31" s="28"/>
      <c r="I31" s="31"/>
      <c r="J31" s="27"/>
      <c r="K31" s="210"/>
      <c r="L31" s="213"/>
      <c r="M31" s="214"/>
      <c r="N31" s="109"/>
      <c r="O31" s="27"/>
      <c r="P31" s="214"/>
      <c r="Q31" s="109"/>
      <c r="R31" s="27"/>
      <c r="S31" s="214"/>
      <c r="T31" s="109"/>
      <c r="U31" s="27"/>
      <c r="V31" s="214"/>
      <c r="W31" s="109"/>
      <c r="X31" s="27"/>
      <c r="Y31" s="214"/>
      <c r="Z31" s="215"/>
    </row>
    <row r="32" spans="2:26" ht="15" customHeight="1" x14ac:dyDescent="0.35">
      <c r="B32"/>
      <c r="C32"/>
      <c r="D32"/>
      <c r="F32" s="327" t="str">
        <f>IF(Remplacement[[#This Row],[Poste à nationaliser]]="","",ROW(A7))</f>
        <v/>
      </c>
      <c r="G32" s="27"/>
      <c r="H32" s="28"/>
      <c r="I32" s="31"/>
      <c r="J32" s="27"/>
      <c r="K32" s="210"/>
      <c r="L32" s="213"/>
      <c r="M32" s="214"/>
      <c r="N32" s="109"/>
      <c r="O32" s="27"/>
      <c r="P32" s="214"/>
      <c r="Q32" s="109"/>
      <c r="R32" s="27"/>
      <c r="S32" s="214"/>
      <c r="T32" s="109"/>
      <c r="U32" s="27"/>
      <c r="V32" s="214"/>
      <c r="W32" s="109"/>
      <c r="X32" s="27"/>
      <c r="Y32" s="214"/>
      <c r="Z32" s="215"/>
    </row>
    <row r="33" spans="2:26" ht="15" customHeight="1" x14ac:dyDescent="0.35">
      <c r="B33"/>
      <c r="C33"/>
      <c r="D33"/>
      <c r="F33" s="327" t="str">
        <f>IF(Remplacement[[#This Row],[Poste à nationaliser]]="","",ROW(A8))</f>
        <v/>
      </c>
      <c r="G33" s="27"/>
      <c r="H33" s="28"/>
      <c r="I33" s="31"/>
      <c r="J33" s="27"/>
      <c r="K33" s="210"/>
      <c r="L33" s="213"/>
      <c r="M33" s="214"/>
      <c r="N33" s="109"/>
      <c r="O33" s="27"/>
      <c r="P33" s="214"/>
      <c r="Q33" s="109"/>
      <c r="R33" s="27"/>
      <c r="S33" s="214"/>
      <c r="T33" s="109"/>
      <c r="U33" s="27"/>
      <c r="V33" s="214"/>
      <c r="W33" s="109"/>
      <c r="X33" s="27"/>
      <c r="Y33" s="214"/>
      <c r="Z33" s="215"/>
    </row>
    <row r="34" spans="2:26" ht="15" customHeight="1" x14ac:dyDescent="0.35">
      <c r="B34"/>
      <c r="C34"/>
      <c r="D34"/>
      <c r="F34" s="327" t="str">
        <f>IF(Remplacement[[#This Row],[Poste à nationaliser]]="","",ROW(A9))</f>
        <v/>
      </c>
      <c r="G34" s="27"/>
      <c r="H34" s="28"/>
      <c r="I34" s="31"/>
      <c r="J34" s="27"/>
      <c r="K34" s="210"/>
      <c r="L34" s="213"/>
      <c r="M34" s="214"/>
      <c r="N34" s="109"/>
      <c r="O34" s="27"/>
      <c r="P34" s="214"/>
      <c r="Q34" s="109"/>
      <c r="R34" s="27"/>
      <c r="S34" s="214"/>
      <c r="T34" s="109"/>
      <c r="U34" s="27"/>
      <c r="V34" s="214"/>
      <c r="W34" s="109"/>
      <c r="X34" s="27"/>
      <c r="Y34" s="214"/>
      <c r="Z34" s="215"/>
    </row>
    <row r="35" spans="2:26" ht="15" customHeight="1" x14ac:dyDescent="0.35">
      <c r="B35"/>
      <c r="C35"/>
      <c r="D35"/>
      <c r="F35" s="327" t="str">
        <f>IF(Remplacement[[#This Row],[Poste à nationaliser]]="","",ROW(A10))</f>
        <v/>
      </c>
      <c r="G35" s="27"/>
      <c r="H35" s="28"/>
      <c r="I35" s="31"/>
      <c r="J35" s="27"/>
      <c r="K35" s="210"/>
      <c r="L35" s="213"/>
      <c r="M35" s="214"/>
      <c r="N35" s="109"/>
      <c r="O35" s="27"/>
      <c r="P35" s="214"/>
      <c r="Q35" s="109"/>
      <c r="R35" s="27"/>
      <c r="S35" s="214"/>
      <c r="T35" s="109"/>
      <c r="U35" s="27"/>
      <c r="V35" s="214"/>
      <c r="W35" s="109"/>
      <c r="X35" s="27"/>
      <c r="Y35" s="214"/>
      <c r="Z35" s="215"/>
    </row>
    <row r="36" spans="2:26" ht="15" customHeight="1" x14ac:dyDescent="0.35">
      <c r="B36"/>
      <c r="C36"/>
      <c r="D36"/>
      <c r="F36" s="327" t="str">
        <f>IF(Remplacement[[#This Row],[Poste à nationaliser]]="","",ROW(A11))</f>
        <v/>
      </c>
      <c r="G36" s="27"/>
      <c r="H36" s="28"/>
      <c r="I36" s="31"/>
      <c r="J36" s="27"/>
      <c r="K36" s="210"/>
      <c r="L36" s="213"/>
      <c r="M36" s="214"/>
      <c r="N36" s="109"/>
      <c r="O36" s="27"/>
      <c r="P36" s="214"/>
      <c r="Q36" s="109"/>
      <c r="R36" s="27"/>
      <c r="S36" s="214"/>
      <c r="T36" s="109"/>
      <c r="U36" s="27"/>
      <c r="V36" s="214"/>
      <c r="W36" s="109"/>
      <c r="X36" s="27"/>
      <c r="Y36" s="214"/>
      <c r="Z36" s="215"/>
    </row>
    <row r="37" spans="2:26" ht="15" customHeight="1" x14ac:dyDescent="0.35">
      <c r="B37"/>
      <c r="C37"/>
      <c r="D37"/>
      <c r="F37" s="327" t="str">
        <f>IF(Remplacement[[#This Row],[Poste à nationaliser]]="","",ROW(A12))</f>
        <v/>
      </c>
      <c r="G37" s="27"/>
      <c r="H37" s="28"/>
      <c r="I37" s="31"/>
      <c r="J37" s="27"/>
      <c r="K37" s="210"/>
      <c r="L37" s="213"/>
      <c r="M37" s="214"/>
      <c r="N37" s="109"/>
      <c r="O37" s="27"/>
      <c r="P37" s="214"/>
      <c r="Q37" s="109"/>
      <c r="R37" s="27"/>
      <c r="S37" s="214"/>
      <c r="T37" s="109"/>
      <c r="U37" s="27"/>
      <c r="V37" s="214"/>
      <c r="W37" s="109"/>
      <c r="X37" s="27"/>
      <c r="Y37" s="214"/>
      <c r="Z37" s="215"/>
    </row>
    <row r="38" spans="2:26" ht="15" customHeight="1" x14ac:dyDescent="0.35">
      <c r="B38"/>
      <c r="C38"/>
      <c r="D38"/>
      <c r="F38" s="327" t="str">
        <f>IF(Remplacement[[#This Row],[Poste à nationaliser]]="","",ROW(A13))</f>
        <v/>
      </c>
      <c r="G38" s="27"/>
      <c r="H38" s="28"/>
      <c r="I38" s="31"/>
      <c r="J38" s="27"/>
      <c r="K38" s="210"/>
      <c r="L38" s="213"/>
      <c r="M38" s="214"/>
      <c r="N38" s="109"/>
      <c r="O38" s="27"/>
      <c r="P38" s="214"/>
      <c r="Q38" s="109"/>
      <c r="R38" s="27"/>
      <c r="S38" s="214"/>
      <c r="T38" s="109"/>
      <c r="U38" s="27"/>
      <c r="V38" s="214"/>
      <c r="W38" s="109"/>
      <c r="X38" s="27"/>
      <c r="Y38" s="214"/>
      <c r="Z38" s="215"/>
    </row>
    <row r="39" spans="2:26" ht="15" customHeight="1" x14ac:dyDescent="0.35">
      <c r="B39"/>
      <c r="C39"/>
      <c r="D39"/>
      <c r="F39" s="327" t="str">
        <f>IF(Remplacement[[#This Row],[Poste à nationaliser]]="","",ROW(A14))</f>
        <v/>
      </c>
      <c r="G39" s="27"/>
      <c r="H39" s="28"/>
      <c r="I39" s="31"/>
      <c r="J39" s="27"/>
      <c r="K39" s="210"/>
      <c r="L39" s="213"/>
      <c r="M39" s="214"/>
      <c r="N39" s="109"/>
      <c r="O39" s="27"/>
      <c r="P39" s="214"/>
      <c r="Q39" s="109"/>
      <c r="R39" s="27"/>
      <c r="S39" s="214"/>
      <c r="T39" s="109"/>
      <c r="U39" s="27"/>
      <c r="V39" s="214"/>
      <c r="W39" s="109"/>
      <c r="X39" s="27"/>
      <c r="Y39" s="214"/>
      <c r="Z39" s="215"/>
    </row>
    <row r="40" spans="2:26" ht="15" customHeight="1" x14ac:dyDescent="0.35">
      <c r="B40"/>
      <c r="C40"/>
      <c r="D40"/>
      <c r="F40" s="327" t="str">
        <f>IF(Remplacement[[#This Row],[Poste à nationaliser]]="","",ROW(A15))</f>
        <v/>
      </c>
      <c r="G40" s="27"/>
      <c r="H40" s="28"/>
      <c r="I40" s="31"/>
      <c r="J40" s="27"/>
      <c r="K40" s="210"/>
      <c r="L40" s="213"/>
      <c r="M40" s="214"/>
      <c r="N40" s="109"/>
      <c r="O40" s="27"/>
      <c r="P40" s="214"/>
      <c r="Q40" s="109"/>
      <c r="R40" s="27"/>
      <c r="S40" s="214"/>
      <c r="T40" s="109"/>
      <c r="U40" s="27"/>
      <c r="V40" s="214"/>
      <c r="W40" s="109"/>
      <c r="X40" s="27"/>
      <c r="Y40" s="214"/>
      <c r="Z40" s="215"/>
    </row>
    <row r="41" spans="2:26" ht="15" customHeight="1" x14ac:dyDescent="0.35">
      <c r="B41"/>
      <c r="C41"/>
      <c r="D41"/>
      <c r="F41" s="327" t="str">
        <f>IF(Remplacement[[#This Row],[Poste à nationaliser]]="","",ROW(A16))</f>
        <v/>
      </c>
      <c r="G41" s="27"/>
      <c r="H41" s="28"/>
      <c r="I41" s="31"/>
      <c r="J41" s="27"/>
      <c r="K41" s="210"/>
      <c r="L41" s="213"/>
      <c r="M41" s="214"/>
      <c r="N41" s="109"/>
      <c r="O41" s="27"/>
      <c r="P41" s="214"/>
      <c r="Q41" s="109"/>
      <c r="R41" s="27"/>
      <c r="S41" s="214"/>
      <c r="T41" s="109"/>
      <c r="U41" s="27"/>
      <c r="V41" s="214"/>
      <c r="W41" s="109"/>
      <c r="X41" s="27"/>
      <c r="Y41" s="214"/>
      <c r="Z41" s="215"/>
    </row>
    <row r="42" spans="2:26" ht="15" customHeight="1" x14ac:dyDescent="0.35">
      <c r="B42"/>
      <c r="C42"/>
      <c r="D42"/>
      <c r="F42" s="327" t="str">
        <f>IF(Remplacement[[#This Row],[Poste à nationaliser]]="","",ROW(A17))</f>
        <v/>
      </c>
      <c r="G42" s="27"/>
      <c r="H42" s="28"/>
      <c r="I42" s="31"/>
      <c r="J42" s="27"/>
      <c r="K42" s="210"/>
      <c r="L42" s="213"/>
      <c r="M42" s="214"/>
      <c r="N42" s="109"/>
      <c r="O42" s="27"/>
      <c r="P42" s="214"/>
      <c r="Q42" s="109"/>
      <c r="R42" s="27"/>
      <c r="S42" s="214"/>
      <c r="T42" s="109"/>
      <c r="U42" s="27"/>
      <c r="V42" s="214"/>
      <c r="W42" s="109"/>
      <c r="X42" s="27"/>
      <c r="Y42" s="214"/>
      <c r="Z42" s="215"/>
    </row>
    <row r="43" spans="2:26" ht="15" customHeight="1" x14ac:dyDescent="0.35">
      <c r="B43"/>
      <c r="C43"/>
      <c r="D43"/>
      <c r="F43" s="327" t="str">
        <f>IF(Remplacement[[#This Row],[Poste à nationaliser]]="","",ROW(A18))</f>
        <v/>
      </c>
      <c r="G43" s="27"/>
      <c r="H43" s="28"/>
      <c r="I43" s="31"/>
      <c r="J43" s="27"/>
      <c r="K43" s="210"/>
      <c r="L43" s="213"/>
      <c r="M43" s="214"/>
      <c r="N43" s="109"/>
      <c r="O43" s="27"/>
      <c r="P43" s="214"/>
      <c r="Q43" s="109"/>
      <c r="R43" s="27"/>
      <c r="S43" s="214"/>
      <c r="T43" s="109"/>
      <c r="U43" s="27"/>
      <c r="V43" s="214"/>
      <c r="W43" s="109"/>
      <c r="X43" s="27"/>
      <c r="Y43" s="214"/>
      <c r="Z43" s="215"/>
    </row>
    <row r="44" spans="2:26" ht="15" customHeight="1" x14ac:dyDescent="0.35">
      <c r="B44"/>
      <c r="C44"/>
      <c r="D44"/>
      <c r="F44" s="327" t="str">
        <f>IF(Remplacement[[#This Row],[Poste à nationaliser]]="","",ROW(A19))</f>
        <v/>
      </c>
      <c r="G44" s="27"/>
      <c r="H44" s="28"/>
      <c r="I44" s="31"/>
      <c r="J44" s="27"/>
      <c r="K44" s="210"/>
      <c r="L44" s="213"/>
      <c r="M44" s="214"/>
      <c r="N44" s="109"/>
      <c r="O44" s="27"/>
      <c r="P44" s="214"/>
      <c r="Q44" s="109"/>
      <c r="R44" s="27"/>
      <c r="S44" s="214"/>
      <c r="T44" s="109"/>
      <c r="U44" s="27"/>
      <c r="V44" s="214"/>
      <c r="W44" s="109"/>
      <c r="X44" s="27"/>
      <c r="Y44" s="214"/>
      <c r="Z44" s="215"/>
    </row>
    <row r="45" spans="2:26" ht="15" customHeight="1" x14ac:dyDescent="0.35">
      <c r="B45"/>
      <c r="C45"/>
      <c r="D45"/>
      <c r="F45" s="327" t="str">
        <f>IF(Remplacement[[#This Row],[Poste à nationaliser]]="","",ROW(A20))</f>
        <v/>
      </c>
      <c r="G45" s="27"/>
      <c r="H45" s="28"/>
      <c r="I45" s="31"/>
      <c r="J45" s="27"/>
      <c r="K45" s="210"/>
      <c r="L45" s="213"/>
      <c r="M45" s="214"/>
      <c r="N45" s="109"/>
      <c r="O45" s="27"/>
      <c r="P45" s="214"/>
      <c r="Q45" s="109"/>
      <c r="R45" s="27"/>
      <c r="S45" s="214"/>
      <c r="T45" s="109"/>
      <c r="U45" s="27"/>
      <c r="V45" s="214"/>
      <c r="W45" s="109"/>
      <c r="X45" s="27"/>
      <c r="Y45" s="214"/>
      <c r="Z45" s="215"/>
    </row>
    <row r="46" spans="2:26" ht="15" customHeight="1" x14ac:dyDescent="0.35">
      <c r="B46"/>
      <c r="C46"/>
      <c r="D46"/>
      <c r="F46" s="327" t="str">
        <f>IF(Remplacement[[#This Row],[Poste à nationaliser]]="","",ROW(A21))</f>
        <v/>
      </c>
      <c r="G46" s="27"/>
      <c r="H46" s="28"/>
      <c r="I46" s="31"/>
      <c r="J46" s="27"/>
      <c r="K46" s="210"/>
      <c r="L46" s="213"/>
      <c r="M46" s="214"/>
      <c r="N46" s="109"/>
      <c r="O46" s="27"/>
      <c r="P46" s="214"/>
      <c r="Q46" s="109"/>
      <c r="R46" s="27"/>
      <c r="S46" s="214"/>
      <c r="T46" s="109"/>
      <c r="U46" s="27"/>
      <c r="V46" s="214"/>
      <c r="W46" s="109"/>
      <c r="X46" s="27"/>
      <c r="Y46" s="214"/>
      <c r="Z46" s="215"/>
    </row>
    <row r="47" spans="2:26" ht="15" customHeight="1" x14ac:dyDescent="0.35">
      <c r="B47"/>
      <c r="C47"/>
      <c r="D47"/>
      <c r="F47" s="327" t="str">
        <f>IF(Remplacement[[#This Row],[Poste à nationaliser]]="","",ROW(A22))</f>
        <v/>
      </c>
      <c r="G47" s="27"/>
      <c r="H47" s="28"/>
      <c r="I47" s="31"/>
      <c r="J47" s="27"/>
      <c r="K47" s="210"/>
      <c r="L47" s="213"/>
      <c r="M47" s="214"/>
      <c r="N47" s="109"/>
      <c r="O47" s="27"/>
      <c r="P47" s="214"/>
      <c r="Q47" s="109"/>
      <c r="R47" s="27"/>
      <c r="S47" s="214"/>
      <c r="T47" s="109"/>
      <c r="U47" s="27"/>
      <c r="V47" s="214"/>
      <c r="W47" s="109"/>
      <c r="X47" s="27"/>
      <c r="Y47" s="214"/>
      <c r="Z47" s="215"/>
    </row>
    <row r="48" spans="2:26" ht="15" customHeight="1" x14ac:dyDescent="0.35">
      <c r="B48"/>
      <c r="C48"/>
      <c r="D48"/>
      <c r="F48" s="327" t="str">
        <f>IF(Remplacement[[#This Row],[Poste à nationaliser]]="","",ROW(A23))</f>
        <v/>
      </c>
      <c r="G48" s="27"/>
      <c r="H48" s="28"/>
      <c r="I48" s="31"/>
      <c r="J48" s="27"/>
      <c r="K48" s="210"/>
      <c r="L48" s="213"/>
      <c r="M48" s="214"/>
      <c r="N48" s="109"/>
      <c r="O48" s="27"/>
      <c r="P48" s="214"/>
      <c r="Q48" s="109"/>
      <c r="R48" s="27"/>
      <c r="S48" s="214"/>
      <c r="T48" s="109"/>
      <c r="U48" s="27"/>
      <c r="V48" s="214"/>
      <c r="W48" s="109"/>
      <c r="X48" s="27"/>
      <c r="Y48" s="214"/>
      <c r="Z48" s="215"/>
    </row>
    <row r="49" spans="2:26" ht="15" customHeight="1" x14ac:dyDescent="0.35">
      <c r="B49"/>
      <c r="C49"/>
      <c r="D49"/>
      <c r="F49" s="327" t="str">
        <f>IF(Remplacement[[#This Row],[Poste à nationaliser]]="","",ROW(A24))</f>
        <v/>
      </c>
      <c r="G49" s="27"/>
      <c r="H49" s="28"/>
      <c r="I49" s="31"/>
      <c r="J49" s="27"/>
      <c r="K49" s="210"/>
      <c r="L49" s="213"/>
      <c r="M49" s="214"/>
      <c r="N49" s="109"/>
      <c r="O49" s="27"/>
      <c r="P49" s="214"/>
      <c r="Q49" s="109"/>
      <c r="R49" s="27"/>
      <c r="S49" s="214"/>
      <c r="T49" s="109"/>
      <c r="U49" s="27"/>
      <c r="V49" s="214"/>
      <c r="W49" s="109"/>
      <c r="X49" s="27"/>
      <c r="Y49" s="214"/>
      <c r="Z49" s="215"/>
    </row>
    <row r="50" spans="2:26" ht="15" customHeight="1" x14ac:dyDescent="0.35">
      <c r="B50"/>
      <c r="C50"/>
      <c r="D50"/>
      <c r="F50" s="327" t="str">
        <f>IF(Remplacement[[#This Row],[Poste à nationaliser]]="","",ROW(A25))</f>
        <v/>
      </c>
      <c r="G50" s="27"/>
      <c r="H50" s="28"/>
      <c r="I50" s="31"/>
      <c r="J50" s="27"/>
      <c r="K50" s="210"/>
      <c r="L50" s="213"/>
      <c r="M50" s="214"/>
      <c r="N50" s="109"/>
      <c r="O50" s="27"/>
      <c r="P50" s="214"/>
      <c r="Q50" s="109"/>
      <c r="R50" s="27"/>
      <c r="S50" s="214"/>
      <c r="T50" s="109"/>
      <c r="U50" s="27"/>
      <c r="V50" s="214"/>
      <c r="W50" s="109"/>
      <c r="X50" s="27"/>
      <c r="Y50" s="214"/>
      <c r="Z50" s="215"/>
    </row>
    <row r="51" spans="2:26" ht="15" customHeight="1" x14ac:dyDescent="0.35">
      <c r="B51"/>
      <c r="C51"/>
      <c r="D51"/>
      <c r="F51" s="327" t="str">
        <f>IF(Remplacement[[#This Row],[Poste à nationaliser]]="","",ROW(A26))</f>
        <v/>
      </c>
      <c r="G51" s="27"/>
      <c r="H51" s="28"/>
      <c r="I51" s="31"/>
      <c r="J51" s="27"/>
      <c r="K51" s="210"/>
      <c r="L51" s="213"/>
      <c r="M51" s="214"/>
      <c r="N51" s="109"/>
      <c r="O51" s="27"/>
      <c r="P51" s="214"/>
      <c r="Q51" s="109"/>
      <c r="R51" s="27"/>
      <c r="S51" s="214"/>
      <c r="T51" s="109"/>
      <c r="U51" s="27"/>
      <c r="V51" s="214"/>
      <c r="W51" s="109"/>
      <c r="X51" s="27"/>
      <c r="Y51" s="214"/>
      <c r="Z51" s="215"/>
    </row>
    <row r="52" spans="2:26" ht="15" customHeight="1" x14ac:dyDescent="0.35">
      <c r="B52"/>
      <c r="C52"/>
      <c r="D52"/>
      <c r="F52" s="327" t="str">
        <f>IF(Remplacement[[#This Row],[Poste à nationaliser]]="","",ROW(A27))</f>
        <v/>
      </c>
      <c r="G52" s="27"/>
      <c r="H52" s="28"/>
      <c r="I52" s="31"/>
      <c r="J52" s="27"/>
      <c r="K52" s="210"/>
      <c r="L52" s="213"/>
      <c r="M52" s="214"/>
      <c r="N52" s="109"/>
      <c r="O52" s="27"/>
      <c r="P52" s="214"/>
      <c r="Q52" s="109"/>
      <c r="R52" s="27"/>
      <c r="S52" s="214"/>
      <c r="T52" s="109"/>
      <c r="U52" s="27"/>
      <c r="V52" s="214"/>
      <c r="W52" s="109"/>
      <c r="X52" s="27"/>
      <c r="Y52" s="214"/>
      <c r="Z52" s="215"/>
    </row>
    <row r="53" spans="2:26" ht="15" customHeight="1" x14ac:dyDescent="0.35">
      <c r="B53"/>
      <c r="C53"/>
      <c r="D53"/>
      <c r="F53" s="327" t="str">
        <f>IF(Remplacement[[#This Row],[Poste à nationaliser]]="","",ROW(A28))</f>
        <v/>
      </c>
      <c r="G53" s="27"/>
      <c r="H53" s="28"/>
      <c r="I53" s="31"/>
      <c r="J53" s="27"/>
      <c r="K53" s="210"/>
      <c r="L53" s="213"/>
      <c r="M53" s="214"/>
      <c r="N53" s="109"/>
      <c r="O53" s="27"/>
      <c r="P53" s="214"/>
      <c r="Q53" s="109"/>
      <c r="R53" s="27"/>
      <c r="S53" s="214"/>
      <c r="T53" s="109"/>
      <c r="U53" s="27"/>
      <c r="V53" s="214"/>
      <c r="W53" s="109"/>
      <c r="X53" s="27"/>
      <c r="Y53" s="214"/>
      <c r="Z53" s="215"/>
    </row>
    <row r="54" spans="2:26" ht="15" customHeight="1" x14ac:dyDescent="0.35">
      <c r="B54"/>
      <c r="C54"/>
      <c r="D54"/>
      <c r="F54" s="327" t="str">
        <f>IF(Remplacement[[#This Row],[Poste à nationaliser]]="","",ROW(A29))</f>
        <v/>
      </c>
      <c r="G54" s="27"/>
      <c r="H54" s="28"/>
      <c r="I54" s="31"/>
      <c r="J54" s="27"/>
      <c r="K54" s="210"/>
      <c r="L54" s="213"/>
      <c r="M54" s="214"/>
      <c r="N54" s="109"/>
      <c r="O54" s="27"/>
      <c r="P54" s="214"/>
      <c r="Q54" s="109"/>
      <c r="R54" s="27"/>
      <c r="S54" s="214"/>
      <c r="T54" s="109"/>
      <c r="U54" s="27"/>
      <c r="V54" s="214"/>
      <c r="W54" s="109"/>
      <c r="X54" s="27"/>
      <c r="Y54" s="214"/>
      <c r="Z54" s="215"/>
    </row>
    <row r="55" spans="2:26" ht="15" customHeight="1" x14ac:dyDescent="0.35">
      <c r="B55"/>
      <c r="C55"/>
      <c r="D55"/>
      <c r="F55" s="327" t="str">
        <f>IF(Remplacement[[#This Row],[Poste à nationaliser]]="","",ROW(A30))</f>
        <v/>
      </c>
      <c r="G55" s="27"/>
      <c r="H55" s="28"/>
      <c r="I55" s="31"/>
      <c r="J55" s="27"/>
      <c r="K55" s="210"/>
      <c r="L55" s="213"/>
      <c r="M55" s="214"/>
      <c r="N55" s="109"/>
      <c r="O55" s="27"/>
      <c r="P55" s="214"/>
      <c r="Q55" s="109"/>
      <c r="R55" s="27"/>
      <c r="S55" s="214"/>
      <c r="T55" s="109"/>
      <c r="U55" s="27"/>
      <c r="V55" s="214"/>
      <c r="W55" s="109"/>
      <c r="X55" s="27"/>
      <c r="Y55" s="214"/>
      <c r="Z55" s="215"/>
    </row>
    <row r="56" spans="2:26" ht="15" customHeight="1" x14ac:dyDescent="0.35">
      <c r="B56"/>
      <c r="C56"/>
      <c r="D56"/>
      <c r="F56" s="327" t="str">
        <f>IF(Remplacement[[#This Row],[Poste à nationaliser]]="","",ROW(A31))</f>
        <v/>
      </c>
      <c r="G56" s="27"/>
      <c r="H56" s="28"/>
      <c r="I56" s="31"/>
      <c r="J56" s="27"/>
      <c r="K56" s="210"/>
      <c r="L56" s="213"/>
      <c r="M56" s="214"/>
      <c r="N56" s="109"/>
      <c r="O56" s="27"/>
      <c r="P56" s="214"/>
      <c r="Q56" s="109"/>
      <c r="R56" s="27"/>
      <c r="S56" s="214"/>
      <c r="T56" s="109"/>
      <c r="U56" s="27"/>
      <c r="V56" s="214"/>
      <c r="W56" s="109"/>
      <c r="X56" s="27"/>
      <c r="Y56" s="214"/>
      <c r="Z56" s="215"/>
    </row>
    <row r="57" spans="2:26" ht="15" customHeight="1" x14ac:dyDescent="0.35">
      <c r="B57"/>
      <c r="C57"/>
      <c r="D57"/>
      <c r="F57" s="327" t="str">
        <f>IF(Remplacement[[#This Row],[Poste à nationaliser]]="","",ROW(A32))</f>
        <v/>
      </c>
      <c r="G57" s="27"/>
      <c r="H57" s="28"/>
      <c r="I57" s="31"/>
      <c r="J57" s="27"/>
      <c r="K57" s="210"/>
      <c r="L57" s="213"/>
      <c r="M57" s="214"/>
      <c r="N57" s="109"/>
      <c r="O57" s="27"/>
      <c r="P57" s="214"/>
      <c r="Q57" s="109"/>
      <c r="R57" s="27"/>
      <c r="S57" s="214"/>
      <c r="T57" s="109"/>
      <c r="U57" s="27"/>
      <c r="V57" s="214"/>
      <c r="W57" s="109"/>
      <c r="X57" s="27"/>
      <c r="Y57" s="214"/>
      <c r="Z57" s="215"/>
    </row>
    <row r="58" spans="2:26" ht="15" customHeight="1" x14ac:dyDescent="0.35">
      <c r="B58"/>
      <c r="C58"/>
      <c r="D58"/>
      <c r="F58" s="327" t="str">
        <f>IF(Remplacement[[#This Row],[Poste à nationaliser]]="","",ROW(A33))</f>
        <v/>
      </c>
      <c r="G58" s="27"/>
      <c r="H58" s="28"/>
      <c r="I58" s="31"/>
      <c r="J58" s="27"/>
      <c r="K58" s="210"/>
      <c r="L58" s="213"/>
      <c r="M58" s="214"/>
      <c r="N58" s="109"/>
      <c r="O58" s="27"/>
      <c r="P58" s="214"/>
      <c r="Q58" s="109"/>
      <c r="R58" s="27"/>
      <c r="S58" s="214"/>
      <c r="T58" s="109"/>
      <c r="U58" s="27"/>
      <c r="V58" s="214"/>
      <c r="W58" s="109"/>
      <c r="X58" s="27"/>
      <c r="Y58" s="214"/>
      <c r="Z58" s="215"/>
    </row>
    <row r="59" spans="2:26" ht="15" customHeight="1" x14ac:dyDescent="0.35">
      <c r="B59"/>
      <c r="C59"/>
      <c r="D59"/>
      <c r="F59" s="327" t="str">
        <f>IF(Remplacement[[#This Row],[Poste à nationaliser]]="","",ROW(A34))</f>
        <v/>
      </c>
      <c r="G59" s="27"/>
      <c r="H59" s="28"/>
      <c r="I59" s="31"/>
      <c r="J59" s="27"/>
      <c r="K59" s="210"/>
      <c r="L59" s="213"/>
      <c r="M59" s="214"/>
      <c r="N59" s="109"/>
      <c r="O59" s="27"/>
      <c r="P59" s="214"/>
      <c r="Q59" s="109"/>
      <c r="R59" s="27"/>
      <c r="S59" s="214"/>
      <c r="T59" s="109"/>
      <c r="U59" s="27"/>
      <c r="V59" s="214"/>
      <c r="W59" s="109"/>
      <c r="X59" s="27"/>
      <c r="Y59" s="214"/>
      <c r="Z59" s="215"/>
    </row>
    <row r="60" spans="2:26" ht="15" customHeight="1" x14ac:dyDescent="0.35">
      <c r="B60"/>
      <c r="C60"/>
      <c r="D60"/>
      <c r="F60" s="327" t="str">
        <f>IF(Remplacement[[#This Row],[Poste à nationaliser]]="","",ROW(A35))</f>
        <v/>
      </c>
      <c r="G60" s="27"/>
      <c r="H60" s="28"/>
      <c r="I60" s="31"/>
      <c r="J60" s="27"/>
      <c r="K60" s="210"/>
      <c r="L60" s="213"/>
      <c r="M60" s="214"/>
      <c r="N60" s="109"/>
      <c r="O60" s="27"/>
      <c r="P60" s="214"/>
      <c r="Q60" s="109"/>
      <c r="R60" s="27"/>
      <c r="S60" s="214"/>
      <c r="T60" s="109"/>
      <c r="U60" s="27"/>
      <c r="V60" s="214"/>
      <c r="W60" s="109"/>
      <c r="X60" s="27"/>
      <c r="Y60" s="214"/>
      <c r="Z60" s="215"/>
    </row>
    <row r="61" spans="2:26" ht="15" customHeight="1" x14ac:dyDescent="0.35">
      <c r="B61"/>
      <c r="C61"/>
      <c r="D61"/>
      <c r="F61" s="327" t="str">
        <f>IF(Remplacement[[#This Row],[Poste à nationaliser]]="","",ROW(A36))</f>
        <v/>
      </c>
      <c r="G61" s="27"/>
      <c r="H61" s="28"/>
      <c r="I61" s="31"/>
      <c r="J61" s="27"/>
      <c r="K61" s="210"/>
      <c r="L61" s="213"/>
      <c r="M61" s="214"/>
      <c r="N61" s="109"/>
      <c r="O61" s="27"/>
      <c r="P61" s="214"/>
      <c r="Q61" s="109"/>
      <c r="R61" s="27"/>
      <c r="S61" s="214"/>
      <c r="T61" s="109"/>
      <c r="U61" s="27"/>
      <c r="V61" s="214"/>
      <c r="W61" s="109"/>
      <c r="X61" s="27"/>
      <c r="Y61" s="214"/>
      <c r="Z61" s="215"/>
    </row>
    <row r="62" spans="2:26" ht="15" customHeight="1" x14ac:dyDescent="0.35">
      <c r="B62"/>
      <c r="C62"/>
      <c r="D62"/>
      <c r="F62" s="327" t="str">
        <f>IF(Remplacement[[#This Row],[Poste à nationaliser]]="","",ROW(A37))</f>
        <v/>
      </c>
      <c r="G62" s="27"/>
      <c r="H62" s="28"/>
      <c r="I62" s="31"/>
      <c r="J62" s="27"/>
      <c r="K62" s="210"/>
      <c r="L62" s="213"/>
      <c r="M62" s="214"/>
      <c r="N62" s="109"/>
      <c r="O62" s="27"/>
      <c r="P62" s="214"/>
      <c r="Q62" s="109"/>
      <c r="R62" s="27"/>
      <c r="S62" s="214"/>
      <c r="T62" s="109"/>
      <c r="U62" s="27"/>
      <c r="V62" s="214"/>
      <c r="W62" s="109"/>
      <c r="X62" s="27"/>
      <c r="Y62" s="214"/>
      <c r="Z62" s="215"/>
    </row>
    <row r="63" spans="2:26" ht="15" customHeight="1" x14ac:dyDescent="0.35">
      <c r="B63"/>
      <c r="C63"/>
      <c r="D63"/>
      <c r="F63" s="327" t="str">
        <f>IF(Remplacement[[#This Row],[Poste à nationaliser]]="","",ROW(A38))</f>
        <v/>
      </c>
      <c r="G63" s="27"/>
      <c r="H63" s="28"/>
      <c r="I63" s="31"/>
      <c r="J63" s="27"/>
      <c r="K63" s="210"/>
      <c r="L63" s="213"/>
      <c r="M63" s="214"/>
      <c r="N63" s="109"/>
      <c r="O63" s="27"/>
      <c r="P63" s="214"/>
      <c r="Q63" s="109"/>
      <c r="R63" s="27"/>
      <c r="S63" s="214"/>
      <c r="T63" s="109"/>
      <c r="U63" s="27"/>
      <c r="V63" s="214"/>
      <c r="W63" s="109"/>
      <c r="X63" s="27"/>
      <c r="Y63" s="214"/>
      <c r="Z63" s="215"/>
    </row>
    <row r="64" spans="2:26" ht="15" customHeight="1" x14ac:dyDescent="0.35">
      <c r="B64"/>
      <c r="C64"/>
      <c r="D64"/>
      <c r="F64" s="327" t="str">
        <f>IF(Remplacement[[#This Row],[Poste à nationaliser]]="","",ROW(A39))</f>
        <v/>
      </c>
      <c r="G64" s="27"/>
      <c r="H64" s="28"/>
      <c r="I64" s="31"/>
      <c r="J64" s="27"/>
      <c r="K64" s="210"/>
      <c r="L64" s="213"/>
      <c r="M64" s="214"/>
      <c r="N64" s="109"/>
      <c r="O64" s="27"/>
      <c r="P64" s="214"/>
      <c r="Q64" s="109"/>
      <c r="R64" s="27"/>
      <c r="S64" s="214"/>
      <c r="T64" s="109"/>
      <c r="U64" s="27"/>
      <c r="V64" s="214"/>
      <c r="W64" s="109"/>
      <c r="X64" s="27"/>
      <c r="Y64" s="214"/>
      <c r="Z64" s="215"/>
    </row>
    <row r="65" spans="2:26" ht="15" customHeight="1" x14ac:dyDescent="0.35">
      <c r="B65"/>
      <c r="C65"/>
      <c r="D65"/>
      <c r="F65" s="327" t="str">
        <f>IF(Remplacement[[#This Row],[Poste à nationaliser]]="","",ROW(A40))</f>
        <v/>
      </c>
      <c r="G65" s="27"/>
      <c r="H65" s="28"/>
      <c r="I65" s="31"/>
      <c r="J65" s="27"/>
      <c r="K65" s="210"/>
      <c r="L65" s="213"/>
      <c r="M65" s="214"/>
      <c r="N65" s="109"/>
      <c r="O65" s="27"/>
      <c r="P65" s="214"/>
      <c r="Q65" s="109"/>
      <c r="R65" s="27"/>
      <c r="S65" s="214"/>
      <c r="T65" s="109"/>
      <c r="U65" s="27"/>
      <c r="V65" s="214"/>
      <c r="W65" s="109"/>
      <c r="X65" s="27"/>
      <c r="Y65" s="214"/>
      <c r="Z65" s="215"/>
    </row>
    <row r="66" spans="2:26" ht="15" customHeight="1" x14ac:dyDescent="0.35">
      <c r="B66"/>
      <c r="C66"/>
      <c r="D66"/>
      <c r="F66" s="327" t="str">
        <f>IF(Remplacement[[#This Row],[Poste à nationaliser]]="","",ROW(A41))</f>
        <v/>
      </c>
      <c r="G66" s="27"/>
      <c r="H66" s="28"/>
      <c r="I66" s="31"/>
      <c r="J66" s="27"/>
      <c r="K66" s="210"/>
      <c r="L66" s="213"/>
      <c r="M66" s="214"/>
      <c r="N66" s="109"/>
      <c r="O66" s="27"/>
      <c r="P66" s="214"/>
      <c r="Q66" s="109"/>
      <c r="R66" s="27"/>
      <c r="S66" s="214"/>
      <c r="T66" s="109"/>
      <c r="U66" s="27"/>
      <c r="V66" s="214"/>
      <c r="W66" s="109"/>
      <c r="X66" s="27"/>
      <c r="Y66" s="214"/>
      <c r="Z66" s="215"/>
    </row>
    <row r="67" spans="2:26" ht="15" customHeight="1" x14ac:dyDescent="0.35">
      <c r="B67"/>
      <c r="C67"/>
      <c r="D67"/>
      <c r="F67" s="327" t="str">
        <f>IF(Remplacement[[#This Row],[Poste à nationaliser]]="","",ROW(A42))</f>
        <v/>
      </c>
      <c r="G67" s="27"/>
      <c r="H67" s="28"/>
      <c r="I67" s="31"/>
      <c r="J67" s="27"/>
      <c r="K67" s="210"/>
      <c r="L67" s="213"/>
      <c r="M67" s="214"/>
      <c r="N67" s="109"/>
      <c r="O67" s="27"/>
      <c r="P67" s="214"/>
      <c r="Q67" s="109"/>
      <c r="R67" s="27"/>
      <c r="S67" s="214"/>
      <c r="T67" s="109"/>
      <c r="U67" s="27"/>
      <c r="V67" s="214"/>
      <c r="W67" s="109"/>
      <c r="X67" s="27"/>
      <c r="Y67" s="214"/>
      <c r="Z67" s="215"/>
    </row>
    <row r="68" spans="2:26" ht="15" customHeight="1" x14ac:dyDescent="0.35">
      <c r="B68"/>
      <c r="C68"/>
      <c r="D68"/>
      <c r="F68" s="327" t="str">
        <f>IF(Remplacement[[#This Row],[Poste à nationaliser]]="","",ROW(A43))</f>
        <v/>
      </c>
      <c r="G68" s="27"/>
      <c r="H68" s="28"/>
      <c r="I68" s="31"/>
      <c r="J68" s="27"/>
      <c r="K68" s="210"/>
      <c r="L68" s="213"/>
      <c r="M68" s="214"/>
      <c r="N68" s="109"/>
      <c r="O68" s="27"/>
      <c r="P68" s="214"/>
      <c r="Q68" s="109"/>
      <c r="R68" s="27"/>
      <c r="S68" s="214"/>
      <c r="T68" s="109"/>
      <c r="U68" s="27"/>
      <c r="V68" s="214"/>
      <c r="W68" s="109"/>
      <c r="X68" s="27"/>
      <c r="Y68" s="214"/>
      <c r="Z68" s="215"/>
    </row>
    <row r="69" spans="2:26" ht="15" customHeight="1" x14ac:dyDescent="0.35">
      <c r="B69"/>
      <c r="C69"/>
      <c r="D69"/>
      <c r="F69" s="327" t="str">
        <f>IF(Remplacement[[#This Row],[Poste à nationaliser]]="","",ROW(A44))</f>
        <v/>
      </c>
      <c r="G69" s="27"/>
      <c r="H69" s="28"/>
      <c r="I69" s="31"/>
      <c r="J69" s="27"/>
      <c r="K69" s="210"/>
      <c r="L69" s="213"/>
      <c r="M69" s="214"/>
      <c r="N69" s="109"/>
      <c r="O69" s="27"/>
      <c r="P69" s="214"/>
      <c r="Q69" s="109"/>
      <c r="R69" s="27"/>
      <c r="S69" s="214"/>
      <c r="T69" s="109"/>
      <c r="U69" s="27"/>
      <c r="V69" s="214"/>
      <c r="W69" s="109"/>
      <c r="X69" s="27"/>
      <c r="Y69" s="214"/>
      <c r="Z69" s="215"/>
    </row>
    <row r="70" spans="2:26" ht="15" customHeight="1" x14ac:dyDescent="0.35">
      <c r="F70" s="327" t="str">
        <f>IF(Remplacement[[#This Row],[Poste à nationaliser]]="","",ROW(A45))</f>
        <v/>
      </c>
      <c r="G70" s="27"/>
      <c r="H70" s="28"/>
      <c r="I70" s="31"/>
      <c r="J70" s="27"/>
      <c r="K70" s="210"/>
      <c r="L70" s="213"/>
      <c r="M70" s="214"/>
      <c r="N70" s="109"/>
      <c r="O70" s="27"/>
      <c r="P70" s="214"/>
      <c r="Q70" s="109"/>
      <c r="R70" s="27"/>
      <c r="S70" s="214"/>
      <c r="T70" s="109"/>
      <c r="U70" s="27"/>
      <c r="V70" s="214"/>
      <c r="W70" s="109"/>
      <c r="X70" s="27"/>
      <c r="Y70" s="214"/>
      <c r="Z70" s="215"/>
    </row>
    <row r="71" spans="2:26" ht="15" customHeight="1" x14ac:dyDescent="0.35">
      <c r="F71" s="327" t="str">
        <f>IF(Remplacement[[#This Row],[Poste à nationaliser]]="","",ROW(A46))</f>
        <v/>
      </c>
      <c r="G71" s="27"/>
      <c r="H71" s="28"/>
      <c r="I71" s="31"/>
      <c r="J71" s="27"/>
      <c r="K71" s="210"/>
      <c r="L71" s="213"/>
      <c r="M71" s="214"/>
      <c r="N71" s="109"/>
      <c r="O71" s="27"/>
      <c r="P71" s="214"/>
      <c r="Q71" s="109"/>
      <c r="R71" s="27"/>
      <c r="S71" s="214"/>
      <c r="T71" s="109"/>
      <c r="U71" s="27"/>
      <c r="V71" s="214"/>
      <c r="W71" s="109"/>
      <c r="X71" s="27"/>
      <c r="Y71" s="214"/>
      <c r="Z71" s="215"/>
    </row>
    <row r="72" spans="2:26" ht="15" customHeight="1" x14ac:dyDescent="0.35">
      <c r="F72" s="327" t="str">
        <f>IF(Remplacement[[#This Row],[Poste à nationaliser]]="","",ROW(A47))</f>
        <v/>
      </c>
      <c r="G72" s="27"/>
      <c r="H72" s="28"/>
      <c r="I72" s="31"/>
      <c r="J72" s="27"/>
      <c r="K72" s="210"/>
      <c r="L72" s="213"/>
      <c r="M72" s="214"/>
      <c r="N72" s="109"/>
      <c r="O72" s="27"/>
      <c r="P72" s="214"/>
      <c r="Q72" s="109"/>
      <c r="R72" s="27"/>
      <c r="S72" s="214"/>
      <c r="T72" s="109"/>
      <c r="U72" s="27"/>
      <c r="V72" s="214"/>
      <c r="W72" s="109"/>
      <c r="X72" s="27"/>
      <c r="Y72" s="214"/>
      <c r="Z72" s="215"/>
    </row>
    <row r="73" spans="2:26" ht="15" customHeight="1" x14ac:dyDescent="0.35">
      <c r="F73" s="327" t="str">
        <f>IF(Remplacement[[#This Row],[Poste à nationaliser]]="","",ROW(A48))</f>
        <v/>
      </c>
      <c r="G73" s="27"/>
      <c r="H73" s="28"/>
      <c r="I73" s="31"/>
      <c r="J73" s="27"/>
      <c r="K73" s="210"/>
      <c r="L73" s="213"/>
      <c r="M73" s="214"/>
      <c r="N73" s="109"/>
      <c r="O73" s="27"/>
      <c r="P73" s="214"/>
      <c r="Q73" s="109"/>
      <c r="R73" s="27"/>
      <c r="S73" s="214"/>
      <c r="T73" s="109"/>
      <c r="U73" s="27"/>
      <c r="V73" s="214"/>
      <c r="W73" s="109"/>
      <c r="X73" s="27"/>
      <c r="Y73" s="214"/>
      <c r="Z73" s="215"/>
    </row>
    <row r="74" spans="2:26" ht="15" customHeight="1" x14ac:dyDescent="0.35">
      <c r="F74" s="327" t="str">
        <f>IF(Remplacement[[#This Row],[Poste à nationaliser]]="","",ROW(A49))</f>
        <v/>
      </c>
      <c r="G74" s="27"/>
      <c r="H74" s="28"/>
      <c r="I74" s="31"/>
      <c r="J74" s="27"/>
      <c r="K74" s="210"/>
      <c r="L74" s="213"/>
      <c r="M74" s="214"/>
      <c r="N74" s="109"/>
      <c r="O74" s="27"/>
      <c r="P74" s="214"/>
      <c r="Q74" s="109"/>
      <c r="R74" s="27"/>
      <c r="S74" s="214"/>
      <c r="T74" s="109"/>
      <c r="U74" s="27"/>
      <c r="V74" s="214"/>
      <c r="W74" s="109"/>
      <c r="X74" s="27"/>
      <c r="Y74" s="214"/>
      <c r="Z74" s="215"/>
    </row>
    <row r="75" spans="2:26" ht="15" customHeight="1" x14ac:dyDescent="0.35">
      <c r="F75" s="327" t="str">
        <f>IF(Remplacement[[#This Row],[Poste à nationaliser]]="","",ROW(A50))</f>
        <v/>
      </c>
      <c r="G75" s="27"/>
      <c r="H75" s="28"/>
      <c r="I75" s="31"/>
      <c r="J75" s="27"/>
      <c r="K75" s="210"/>
      <c r="L75" s="213"/>
      <c r="M75" s="214"/>
      <c r="N75" s="109"/>
      <c r="O75" s="27"/>
      <c r="P75" s="214"/>
      <c r="Q75" s="109"/>
      <c r="R75" s="27"/>
      <c r="S75" s="214"/>
      <c r="T75" s="109"/>
      <c r="U75" s="27"/>
      <c r="V75" s="214"/>
      <c r="W75" s="109"/>
      <c r="X75" s="27"/>
      <c r="Y75" s="214"/>
      <c r="Z75" s="215"/>
    </row>
    <row r="76" spans="2:26" ht="15" customHeight="1" x14ac:dyDescent="0.35">
      <c r="F76" s="327" t="str">
        <f>IF(Remplacement[[#This Row],[Poste à nationaliser]]="","",ROW(A51))</f>
        <v/>
      </c>
      <c r="G76" s="27"/>
      <c r="H76" s="28"/>
      <c r="I76" s="31"/>
      <c r="J76" s="27"/>
      <c r="K76" s="210"/>
      <c r="L76" s="213"/>
      <c r="M76" s="214"/>
      <c r="N76" s="109"/>
      <c r="O76" s="27"/>
      <c r="P76" s="214"/>
      <c r="Q76" s="109"/>
      <c r="R76" s="27"/>
      <c r="S76" s="214"/>
      <c r="T76" s="109"/>
      <c r="U76" s="27"/>
      <c r="V76" s="214"/>
      <c r="W76" s="109"/>
      <c r="X76" s="27"/>
      <c r="Y76" s="214"/>
      <c r="Z76" s="215"/>
    </row>
    <row r="77" spans="2:26" ht="15" customHeight="1" x14ac:dyDescent="0.35">
      <c r="F77" s="327" t="str">
        <f>IF(Remplacement[[#This Row],[Poste à nationaliser]]="","",ROW(A52))</f>
        <v/>
      </c>
      <c r="G77" s="27"/>
      <c r="H77" s="28"/>
      <c r="I77" s="31"/>
      <c r="J77" s="27"/>
      <c r="K77" s="210"/>
      <c r="L77" s="213"/>
      <c r="M77" s="214"/>
      <c r="N77" s="109"/>
      <c r="O77" s="27"/>
      <c r="P77" s="214"/>
      <c r="Q77" s="109"/>
      <c r="R77" s="27"/>
      <c r="S77" s="214"/>
      <c r="T77" s="109"/>
      <c r="U77" s="27"/>
      <c r="V77" s="214"/>
      <c r="W77" s="109"/>
      <c r="X77" s="27"/>
      <c r="Y77" s="214"/>
      <c r="Z77" s="215"/>
    </row>
    <row r="78" spans="2:26" ht="15" customHeight="1" x14ac:dyDescent="0.35">
      <c r="F78" s="327" t="str">
        <f>IF(Remplacement[[#This Row],[Poste à nationaliser]]="","",ROW(A53))</f>
        <v/>
      </c>
      <c r="G78" s="27"/>
      <c r="H78" s="28"/>
      <c r="I78" s="31"/>
      <c r="J78" s="27"/>
      <c r="K78" s="210"/>
      <c r="L78" s="213"/>
      <c r="M78" s="214"/>
      <c r="N78" s="109"/>
      <c r="O78" s="27"/>
      <c r="P78" s="214"/>
      <c r="Q78" s="109"/>
      <c r="R78" s="27"/>
      <c r="S78" s="214"/>
      <c r="T78" s="109"/>
      <c r="U78" s="27"/>
      <c r="V78" s="214"/>
      <c r="W78" s="109"/>
      <c r="X78" s="27"/>
      <c r="Y78" s="214"/>
      <c r="Z78" s="215"/>
    </row>
    <row r="79" spans="2:26" ht="15" customHeight="1" x14ac:dyDescent="0.35">
      <c r="F79" s="327" t="str">
        <f>IF(Remplacement[[#This Row],[Poste à nationaliser]]="","",ROW(A54))</f>
        <v/>
      </c>
      <c r="G79" s="27"/>
      <c r="H79" s="28"/>
      <c r="I79" s="31"/>
      <c r="J79" s="27"/>
      <c r="K79" s="210"/>
      <c r="L79" s="213"/>
      <c r="M79" s="214"/>
      <c r="N79" s="109"/>
      <c r="O79" s="27"/>
      <c r="P79" s="214"/>
      <c r="Q79" s="109"/>
      <c r="R79" s="27"/>
      <c r="S79" s="214"/>
      <c r="T79" s="109"/>
      <c r="U79" s="27"/>
      <c r="V79" s="214"/>
      <c r="W79" s="109"/>
      <c r="X79" s="27"/>
      <c r="Y79" s="214"/>
      <c r="Z79" s="215"/>
    </row>
    <row r="80" spans="2:26" ht="15" customHeight="1" x14ac:dyDescent="0.35">
      <c r="F80" s="327" t="str">
        <f>IF(Remplacement[[#This Row],[Poste à nationaliser]]="","",ROW(A55))</f>
        <v/>
      </c>
      <c r="G80" s="27"/>
      <c r="H80" s="28"/>
      <c r="I80" s="31"/>
      <c r="J80" s="27"/>
      <c r="K80" s="210"/>
      <c r="L80" s="213"/>
      <c r="M80" s="214"/>
      <c r="N80" s="109"/>
      <c r="O80" s="27"/>
      <c r="P80" s="214"/>
      <c r="Q80" s="109"/>
      <c r="R80" s="27"/>
      <c r="S80" s="214"/>
      <c r="T80" s="109"/>
      <c r="U80" s="27"/>
      <c r="V80" s="214"/>
      <c r="W80" s="109"/>
      <c r="X80" s="27"/>
      <c r="Y80" s="214"/>
      <c r="Z80" s="215"/>
    </row>
    <row r="81" spans="2:26" ht="15" customHeight="1" x14ac:dyDescent="0.35">
      <c r="F81" s="327" t="str">
        <f>IF(Remplacement[[#This Row],[Poste à nationaliser]]="","",ROW(A56))</f>
        <v/>
      </c>
      <c r="G81" s="27"/>
      <c r="H81" s="28"/>
      <c r="I81" s="31"/>
      <c r="J81" s="27"/>
      <c r="K81" s="210"/>
      <c r="L81" s="213"/>
      <c r="M81" s="214"/>
      <c r="N81" s="109"/>
      <c r="O81" s="27"/>
      <c r="P81" s="214"/>
      <c r="Q81" s="109"/>
      <c r="R81" s="27"/>
      <c r="S81" s="214"/>
      <c r="T81" s="109"/>
      <c r="U81" s="27"/>
      <c r="V81" s="214"/>
      <c r="W81" s="109"/>
      <c r="X81" s="27"/>
      <c r="Y81" s="214"/>
      <c r="Z81" s="215"/>
    </row>
    <row r="82" spans="2:26" ht="15" customHeight="1" x14ac:dyDescent="0.35">
      <c r="F82" s="327" t="str">
        <f>IF(Remplacement[[#This Row],[Poste à nationaliser]]="","",ROW(A57))</f>
        <v/>
      </c>
      <c r="G82" s="27"/>
      <c r="H82" s="28"/>
      <c r="I82" s="31"/>
      <c r="J82" s="27"/>
      <c r="K82" s="210"/>
      <c r="L82" s="213"/>
      <c r="M82" s="214"/>
      <c r="N82" s="109"/>
      <c r="O82" s="27"/>
      <c r="P82" s="214"/>
      <c r="Q82" s="109"/>
      <c r="R82" s="27"/>
      <c r="S82" s="214"/>
      <c r="T82" s="109"/>
      <c r="U82" s="27"/>
      <c r="V82" s="214"/>
      <c r="W82" s="109"/>
      <c r="X82" s="27"/>
      <c r="Y82" s="214"/>
      <c r="Z82" s="215"/>
    </row>
    <row r="83" spans="2:26" ht="15" customHeight="1" x14ac:dyDescent="0.35">
      <c r="F83" s="327" t="str">
        <f>IF(Remplacement[[#This Row],[Poste à nationaliser]]="","",ROW(A58))</f>
        <v/>
      </c>
      <c r="G83" s="27"/>
      <c r="H83" s="28"/>
      <c r="I83" s="31"/>
      <c r="J83" s="27"/>
      <c r="K83" s="210"/>
      <c r="L83" s="213"/>
      <c r="M83" s="214"/>
      <c r="N83" s="109"/>
      <c r="O83" s="27"/>
      <c r="P83" s="214"/>
      <c r="Q83" s="109"/>
      <c r="R83" s="27"/>
      <c r="S83" s="214"/>
      <c r="T83" s="109"/>
      <c r="U83" s="27"/>
      <c r="V83" s="214"/>
      <c r="W83" s="109"/>
      <c r="X83" s="27"/>
      <c r="Y83" s="214"/>
      <c r="Z83" s="215"/>
    </row>
    <row r="84" spans="2:26" ht="15" customHeight="1" x14ac:dyDescent="0.35">
      <c r="F84" s="327" t="str">
        <f>IF(Remplacement[[#This Row],[Poste à nationaliser]]="","",ROW(A59))</f>
        <v/>
      </c>
      <c r="G84" s="27"/>
      <c r="H84" s="28"/>
      <c r="I84" s="31"/>
      <c r="J84" s="27"/>
      <c r="K84" s="210"/>
      <c r="L84" s="213"/>
      <c r="M84" s="214"/>
      <c r="N84" s="109"/>
      <c r="O84" s="27"/>
      <c r="P84" s="214"/>
      <c r="Q84" s="109"/>
      <c r="R84" s="27"/>
      <c r="S84" s="214"/>
      <c r="T84" s="109"/>
      <c r="U84" s="27"/>
      <c r="V84" s="214"/>
      <c r="W84" s="109"/>
      <c r="X84" s="27"/>
      <c r="Y84" s="214"/>
      <c r="Z84" s="215"/>
    </row>
    <row r="85" spans="2:26" ht="15" customHeight="1" x14ac:dyDescent="0.35">
      <c r="B85" s="67"/>
      <c r="C85" s="19"/>
      <c r="F85" s="327" t="str">
        <f>IF(Remplacement[[#This Row],[Poste à nationaliser]]="","",ROW(A60))</f>
        <v/>
      </c>
      <c r="G85" s="27"/>
      <c r="H85" s="28"/>
      <c r="I85" s="31"/>
      <c r="J85" s="27"/>
      <c r="K85" s="210"/>
      <c r="L85" s="213"/>
      <c r="M85" s="214"/>
      <c r="N85" s="109"/>
      <c r="O85" s="27"/>
      <c r="P85" s="214"/>
      <c r="Q85" s="109"/>
      <c r="R85" s="27"/>
      <c r="S85" s="214"/>
      <c r="T85" s="109"/>
      <c r="U85" s="27"/>
      <c r="V85" s="214"/>
      <c r="W85" s="109"/>
      <c r="X85" s="27"/>
      <c r="Y85" s="214"/>
      <c r="Z85" s="215"/>
    </row>
    <row r="86" spans="2:26" ht="15" customHeight="1" x14ac:dyDescent="0.35">
      <c r="F86" s="327" t="str">
        <f>IF(Remplacement[[#This Row],[Poste à nationaliser]]="","",ROW(A61))</f>
        <v/>
      </c>
      <c r="G86" s="27"/>
      <c r="H86" s="28"/>
      <c r="I86" s="31"/>
      <c r="J86" s="27"/>
      <c r="K86" s="210"/>
      <c r="L86" s="213"/>
      <c r="M86" s="214"/>
      <c r="N86" s="109"/>
      <c r="O86" s="27"/>
      <c r="P86" s="214"/>
      <c r="Q86" s="109"/>
      <c r="R86" s="27"/>
      <c r="S86" s="214"/>
      <c r="T86" s="109"/>
      <c r="U86" s="27"/>
      <c r="V86" s="214"/>
      <c r="W86" s="109"/>
      <c r="X86" s="27"/>
      <c r="Y86" s="214"/>
      <c r="Z86" s="215"/>
    </row>
    <row r="87" spans="2:26" ht="15" customHeight="1" x14ac:dyDescent="0.35">
      <c r="F87" s="327" t="str">
        <f>IF(Remplacement[[#This Row],[Poste à nationaliser]]="","",ROW(A62))</f>
        <v/>
      </c>
      <c r="G87" s="27"/>
      <c r="H87" s="28"/>
      <c r="I87" s="31"/>
      <c r="J87" s="27"/>
      <c r="K87" s="210"/>
      <c r="L87" s="213"/>
      <c r="M87" s="214"/>
      <c r="N87" s="109"/>
      <c r="O87" s="27"/>
      <c r="P87" s="214"/>
      <c r="Q87" s="109"/>
      <c r="R87" s="27"/>
      <c r="S87" s="214"/>
      <c r="T87" s="109"/>
      <c r="U87" s="27"/>
      <c r="V87" s="214"/>
      <c r="W87" s="109"/>
      <c r="X87" s="27"/>
      <c r="Y87" s="214"/>
      <c r="Z87" s="215"/>
    </row>
    <row r="88" spans="2:26" ht="15" customHeight="1" x14ac:dyDescent="0.35">
      <c r="F88" s="327" t="str">
        <f>IF(Remplacement[[#This Row],[Poste à nationaliser]]="","",ROW(A63))</f>
        <v/>
      </c>
      <c r="G88" s="27"/>
      <c r="H88" s="28"/>
      <c r="I88" s="31"/>
      <c r="J88" s="27"/>
      <c r="K88" s="210"/>
      <c r="L88" s="213"/>
      <c r="M88" s="214"/>
      <c r="N88" s="109"/>
      <c r="O88" s="27"/>
      <c r="P88" s="214"/>
      <c r="Q88" s="109"/>
      <c r="R88" s="27"/>
      <c r="S88" s="214"/>
      <c r="T88" s="109"/>
      <c r="U88" s="27"/>
      <c r="V88" s="214"/>
      <c r="W88" s="109"/>
      <c r="X88" s="27"/>
      <c r="Y88" s="214"/>
      <c r="Z88" s="215"/>
    </row>
    <row r="89" spans="2:26" ht="15" customHeight="1" x14ac:dyDescent="0.35">
      <c r="F89" s="327" t="str">
        <f>IF(Remplacement[[#This Row],[Poste à nationaliser]]="","",ROW(A64))</f>
        <v/>
      </c>
      <c r="G89" s="27"/>
      <c r="H89" s="28"/>
      <c r="I89" s="31"/>
      <c r="J89" s="27"/>
      <c r="K89" s="210"/>
      <c r="L89" s="213"/>
      <c r="M89" s="214"/>
      <c r="N89" s="109"/>
      <c r="O89" s="27"/>
      <c r="P89" s="214"/>
      <c r="Q89" s="109"/>
      <c r="R89" s="27"/>
      <c r="S89" s="214"/>
      <c r="T89" s="109"/>
      <c r="U89" s="27"/>
      <c r="V89" s="214"/>
      <c r="W89" s="109"/>
      <c r="X89" s="27"/>
      <c r="Y89" s="214"/>
      <c r="Z89" s="215"/>
    </row>
    <row r="90" spans="2:26" ht="15" customHeight="1" x14ac:dyDescent="0.35">
      <c r="F90" s="327" t="str">
        <f>IF(Remplacement[[#This Row],[Poste à nationaliser]]="","",ROW(A65))</f>
        <v/>
      </c>
      <c r="G90" s="27"/>
      <c r="H90" s="28"/>
      <c r="I90" s="31"/>
      <c r="J90" s="27"/>
      <c r="K90" s="210"/>
      <c r="L90" s="213"/>
      <c r="M90" s="214"/>
      <c r="N90" s="109"/>
      <c r="O90" s="27"/>
      <c r="P90" s="214"/>
      <c r="Q90" s="109"/>
      <c r="R90" s="27"/>
      <c r="S90" s="214"/>
      <c r="T90" s="109"/>
      <c r="U90" s="27"/>
      <c r="V90" s="214"/>
      <c r="W90" s="109"/>
      <c r="X90" s="27"/>
      <c r="Y90" s="214"/>
      <c r="Z90" s="215"/>
    </row>
    <row r="91" spans="2:26" ht="15" customHeight="1" x14ac:dyDescent="0.35">
      <c r="F91" s="327" t="str">
        <f>IF(Remplacement[[#This Row],[Poste à nationaliser]]="","",ROW(A66))</f>
        <v/>
      </c>
      <c r="G91" s="27"/>
      <c r="H91" s="28"/>
      <c r="I91" s="31"/>
      <c r="J91" s="27"/>
      <c r="K91" s="210"/>
      <c r="L91" s="213"/>
      <c r="M91" s="214"/>
      <c r="N91" s="109"/>
      <c r="O91" s="27"/>
      <c r="P91" s="214"/>
      <c r="Q91" s="109"/>
      <c r="R91" s="27"/>
      <c r="S91" s="214"/>
      <c r="T91" s="109"/>
      <c r="U91" s="27"/>
      <c r="V91" s="214"/>
      <c r="W91" s="109"/>
      <c r="X91" s="27"/>
      <c r="Y91" s="214"/>
      <c r="Z91" s="215"/>
    </row>
    <row r="92" spans="2:26" ht="15" customHeight="1" x14ac:dyDescent="0.35">
      <c r="F92" s="327" t="str">
        <f>IF(Remplacement[[#This Row],[Poste à nationaliser]]="","",ROW(A67))</f>
        <v/>
      </c>
      <c r="G92" s="27"/>
      <c r="H92" s="28"/>
      <c r="I92" s="31"/>
      <c r="J92" s="27"/>
      <c r="K92" s="210"/>
      <c r="L92" s="213"/>
      <c r="M92" s="214"/>
      <c r="N92" s="109"/>
      <c r="O92" s="27"/>
      <c r="P92" s="214"/>
      <c r="Q92" s="109"/>
      <c r="R92" s="27"/>
      <c r="S92" s="214"/>
      <c r="T92" s="109"/>
      <c r="U92" s="27"/>
      <c r="V92" s="214"/>
      <c r="W92" s="109"/>
      <c r="X92" s="27"/>
      <c r="Y92" s="214"/>
      <c r="Z92" s="215"/>
    </row>
    <row r="93" spans="2:26" ht="15" customHeight="1" x14ac:dyDescent="0.35">
      <c r="F93" s="327" t="str">
        <f>IF(Remplacement[[#This Row],[Poste à nationaliser]]="","",ROW(A68))</f>
        <v/>
      </c>
      <c r="G93" s="27"/>
      <c r="H93" s="28"/>
      <c r="I93" s="31"/>
      <c r="J93" s="27"/>
      <c r="K93" s="210"/>
      <c r="L93" s="213"/>
      <c r="M93" s="214"/>
      <c r="N93" s="109"/>
      <c r="O93" s="27"/>
      <c r="P93" s="214"/>
      <c r="Q93" s="109"/>
      <c r="R93" s="27"/>
      <c r="S93" s="214"/>
      <c r="T93" s="109"/>
      <c r="U93" s="27"/>
      <c r="V93" s="214"/>
      <c r="W93" s="109"/>
      <c r="X93" s="27"/>
      <c r="Y93" s="214"/>
      <c r="Z93" s="215"/>
    </row>
    <row r="94" spans="2:26" ht="15" customHeight="1" x14ac:dyDescent="0.35">
      <c r="F94" s="327" t="str">
        <f>IF(Remplacement[[#This Row],[Poste à nationaliser]]="","",ROW(A69))</f>
        <v/>
      </c>
      <c r="G94" s="27"/>
      <c r="H94" s="28"/>
      <c r="I94" s="31"/>
      <c r="J94" s="27"/>
      <c r="K94" s="210"/>
      <c r="L94" s="213"/>
      <c r="M94" s="214"/>
      <c r="N94" s="109"/>
      <c r="O94" s="27"/>
      <c r="P94" s="214"/>
      <c r="Q94" s="109"/>
      <c r="R94" s="27"/>
      <c r="S94" s="214"/>
      <c r="T94" s="109"/>
      <c r="U94" s="27"/>
      <c r="V94" s="214"/>
      <c r="W94" s="109"/>
      <c r="X94" s="27"/>
      <c r="Y94" s="214"/>
      <c r="Z94" s="215"/>
    </row>
    <row r="95" spans="2:26" ht="15" customHeight="1" x14ac:dyDescent="0.35">
      <c r="F95" s="327" t="str">
        <f>IF(Remplacement[[#This Row],[Poste à nationaliser]]="","",ROW(A70))</f>
        <v/>
      </c>
      <c r="G95" s="27"/>
      <c r="H95" s="28"/>
      <c r="I95" s="31"/>
      <c r="J95" s="27"/>
      <c r="K95" s="210"/>
      <c r="L95" s="213"/>
      <c r="M95" s="214"/>
      <c r="N95" s="109"/>
      <c r="O95" s="27"/>
      <c r="P95" s="214"/>
      <c r="Q95" s="109"/>
      <c r="R95" s="27"/>
      <c r="S95" s="214"/>
      <c r="T95" s="109"/>
      <c r="U95" s="27"/>
      <c r="V95" s="214"/>
      <c r="W95" s="109"/>
      <c r="X95" s="27"/>
      <c r="Y95" s="214"/>
      <c r="Z95" s="215"/>
    </row>
    <row r="96" spans="2:26" ht="15" customHeight="1" x14ac:dyDescent="0.35">
      <c r="F96" s="327" t="str">
        <f>IF(Remplacement[[#This Row],[Poste à nationaliser]]="","",ROW(A71))</f>
        <v/>
      </c>
      <c r="G96" s="27"/>
      <c r="H96" s="28"/>
      <c r="I96" s="31"/>
      <c r="J96" s="27"/>
      <c r="K96" s="210"/>
      <c r="L96" s="213"/>
      <c r="M96" s="214"/>
      <c r="N96" s="109"/>
      <c r="O96" s="27"/>
      <c r="P96" s="214"/>
      <c r="Q96" s="109"/>
      <c r="R96" s="27"/>
      <c r="S96" s="214"/>
      <c r="T96" s="109"/>
      <c r="U96" s="27"/>
      <c r="V96" s="214"/>
      <c r="W96" s="109"/>
      <c r="X96" s="27"/>
      <c r="Y96" s="214"/>
      <c r="Z96" s="215"/>
    </row>
    <row r="97" spans="6:26" ht="15" customHeight="1" x14ac:dyDescent="0.35">
      <c r="F97" s="327" t="str">
        <f>IF(Remplacement[[#This Row],[Poste à nationaliser]]="","",ROW(A72))</f>
        <v/>
      </c>
      <c r="G97" s="27"/>
      <c r="H97" s="28"/>
      <c r="I97" s="31"/>
      <c r="J97" s="27"/>
      <c r="K97" s="210"/>
      <c r="L97" s="213"/>
      <c r="M97" s="214"/>
      <c r="N97" s="109"/>
      <c r="O97" s="27"/>
      <c r="P97" s="214"/>
      <c r="Q97" s="109"/>
      <c r="R97" s="27"/>
      <c r="S97" s="214"/>
      <c r="T97" s="109"/>
      <c r="U97" s="27"/>
      <c r="V97" s="214"/>
      <c r="W97" s="109"/>
      <c r="X97" s="27"/>
      <c r="Y97" s="214"/>
      <c r="Z97" s="215"/>
    </row>
    <row r="98" spans="6:26" ht="15" customHeight="1" x14ac:dyDescent="0.35">
      <c r="F98" s="327" t="str">
        <f>IF(Remplacement[[#This Row],[Poste à nationaliser]]="","",ROW(A73))</f>
        <v/>
      </c>
      <c r="G98" s="27"/>
      <c r="H98" s="28"/>
      <c r="I98" s="31"/>
      <c r="J98" s="27"/>
      <c r="K98" s="210"/>
      <c r="L98" s="213"/>
      <c r="M98" s="214"/>
      <c r="N98" s="109"/>
      <c r="O98" s="27"/>
      <c r="P98" s="214"/>
      <c r="Q98" s="109"/>
      <c r="R98" s="27"/>
      <c r="S98" s="214"/>
      <c r="T98" s="109"/>
      <c r="U98" s="27"/>
      <c r="V98" s="214"/>
      <c r="W98" s="109"/>
      <c r="X98" s="27"/>
      <c r="Y98" s="214"/>
      <c r="Z98" s="215"/>
    </row>
    <row r="99" spans="6:26" ht="15" customHeight="1" x14ac:dyDescent="0.35">
      <c r="F99" s="327" t="str">
        <f>IF(Remplacement[[#This Row],[Poste à nationaliser]]="","",ROW(A74))</f>
        <v/>
      </c>
      <c r="G99" s="27"/>
      <c r="H99" s="28"/>
      <c r="I99" s="31"/>
      <c r="J99" s="27"/>
      <c r="K99" s="210"/>
      <c r="L99" s="213"/>
      <c r="M99" s="214"/>
      <c r="N99" s="109"/>
      <c r="O99" s="27"/>
      <c r="P99" s="214"/>
      <c r="Q99" s="109"/>
      <c r="R99" s="27"/>
      <c r="S99" s="214"/>
      <c r="T99" s="109"/>
      <c r="U99" s="27"/>
      <c r="V99" s="214"/>
      <c r="W99" s="109"/>
      <c r="X99" s="27"/>
      <c r="Y99" s="214"/>
      <c r="Z99" s="215"/>
    </row>
    <row r="100" spans="6:26" ht="15" customHeight="1" x14ac:dyDescent="0.35">
      <c r="F100" s="327" t="str">
        <f>IF(Remplacement[[#This Row],[Poste à nationaliser]]="","",ROW(A75))</f>
        <v/>
      </c>
      <c r="G100" s="27"/>
      <c r="H100" s="28"/>
      <c r="I100" s="31"/>
      <c r="J100" s="27"/>
      <c r="K100" s="210"/>
      <c r="L100" s="213"/>
      <c r="M100" s="214"/>
      <c r="N100" s="109"/>
      <c r="O100" s="27"/>
      <c r="P100" s="214"/>
      <c r="Q100" s="109"/>
      <c r="R100" s="27"/>
      <c r="S100" s="214"/>
      <c r="T100" s="109"/>
      <c r="U100" s="27"/>
      <c r="V100" s="214"/>
      <c r="W100" s="109"/>
      <c r="X100" s="27"/>
      <c r="Y100" s="214"/>
      <c r="Z100" s="215"/>
    </row>
    <row r="101" spans="6:26" ht="15" customHeight="1" x14ac:dyDescent="0.35">
      <c r="F101" s="327" t="str">
        <f>IF(Remplacement[[#This Row],[Poste à nationaliser]]="","",ROW(A76))</f>
        <v/>
      </c>
      <c r="G101" s="27"/>
      <c r="H101" s="28"/>
      <c r="I101" s="31"/>
      <c r="J101" s="27"/>
      <c r="K101" s="210"/>
      <c r="L101" s="213"/>
      <c r="M101" s="214"/>
      <c r="N101" s="109"/>
      <c r="O101" s="27"/>
      <c r="P101" s="214"/>
      <c r="Q101" s="109"/>
      <c r="R101" s="27"/>
      <c r="S101" s="214"/>
      <c r="T101" s="109"/>
      <c r="U101" s="27"/>
      <c r="V101" s="214"/>
      <c r="W101" s="109"/>
      <c r="X101" s="27"/>
      <c r="Y101" s="214"/>
      <c r="Z101" s="215"/>
    </row>
    <row r="102" spans="6:26" ht="15" customHeight="1" x14ac:dyDescent="0.35">
      <c r="F102" s="327" t="str">
        <f>IF(Remplacement[[#This Row],[Poste à nationaliser]]="","",ROW(A77))</f>
        <v/>
      </c>
      <c r="G102" s="27"/>
      <c r="H102" s="28"/>
      <c r="I102" s="31"/>
      <c r="J102" s="27"/>
      <c r="K102" s="210"/>
      <c r="L102" s="213"/>
      <c r="M102" s="214"/>
      <c r="N102" s="109"/>
      <c r="O102" s="27"/>
      <c r="P102" s="214"/>
      <c r="Q102" s="109"/>
      <c r="R102" s="27"/>
      <c r="S102" s="214"/>
      <c r="T102" s="109"/>
      <c r="U102" s="27"/>
      <c r="V102" s="214"/>
      <c r="W102" s="109"/>
      <c r="X102" s="27"/>
      <c r="Y102" s="214"/>
      <c r="Z102" s="215"/>
    </row>
    <row r="103" spans="6:26" ht="15" customHeight="1" x14ac:dyDescent="0.35">
      <c r="F103" s="327" t="str">
        <f>IF(Remplacement[[#This Row],[Poste à nationaliser]]="","",ROW(A78))</f>
        <v/>
      </c>
      <c r="G103" s="27"/>
      <c r="H103" s="28"/>
      <c r="I103" s="31"/>
      <c r="J103" s="27"/>
      <c r="K103" s="210"/>
      <c r="L103" s="213"/>
      <c r="M103" s="214"/>
      <c r="N103" s="109"/>
      <c r="O103" s="27"/>
      <c r="P103" s="214"/>
      <c r="Q103" s="109"/>
      <c r="R103" s="27"/>
      <c r="S103" s="214"/>
      <c r="T103" s="109"/>
      <c r="U103" s="27"/>
      <c r="V103" s="214"/>
      <c r="W103" s="109"/>
      <c r="X103" s="27"/>
      <c r="Y103" s="214"/>
      <c r="Z103" s="215"/>
    </row>
    <row r="104" spans="6:26" ht="15" customHeight="1" x14ac:dyDescent="0.35">
      <c r="F104" s="327" t="str">
        <f>IF(Remplacement[[#This Row],[Poste à nationaliser]]="","",ROW(A79))</f>
        <v/>
      </c>
      <c r="G104" s="27"/>
      <c r="H104" s="28"/>
      <c r="I104" s="31"/>
      <c r="J104" s="27"/>
      <c r="K104" s="210"/>
      <c r="L104" s="213"/>
      <c r="M104" s="214"/>
      <c r="N104" s="109"/>
      <c r="O104" s="27"/>
      <c r="P104" s="214"/>
      <c r="Q104" s="109"/>
      <c r="R104" s="27"/>
      <c r="S104" s="214"/>
      <c r="T104" s="109"/>
      <c r="U104" s="27"/>
      <c r="V104" s="214"/>
      <c r="W104" s="109"/>
      <c r="X104" s="27"/>
      <c r="Y104" s="214"/>
      <c r="Z104" s="215"/>
    </row>
    <row r="105" spans="6:26" ht="15" customHeight="1" x14ac:dyDescent="0.35">
      <c r="F105" s="327" t="str">
        <f>IF(Remplacement[[#This Row],[Poste à nationaliser]]="","",ROW(A80))</f>
        <v/>
      </c>
      <c r="G105" s="27"/>
      <c r="H105" s="28"/>
      <c r="I105" s="31"/>
      <c r="J105" s="27"/>
      <c r="K105" s="210"/>
      <c r="L105" s="213"/>
      <c r="M105" s="214"/>
      <c r="N105" s="109"/>
      <c r="O105" s="27"/>
      <c r="P105" s="214"/>
      <c r="Q105" s="109"/>
      <c r="R105" s="27"/>
      <c r="S105" s="214"/>
      <c r="T105" s="109"/>
      <c r="U105" s="27"/>
      <c r="V105" s="214"/>
      <c r="W105" s="109"/>
      <c r="X105" s="27"/>
      <c r="Y105" s="214"/>
      <c r="Z105" s="215"/>
    </row>
    <row r="106" spans="6:26" ht="15" customHeight="1" x14ac:dyDescent="0.35">
      <c r="F106" s="327" t="str">
        <f>IF(Remplacement[[#This Row],[Poste à nationaliser]]="","",ROW(A81))</f>
        <v/>
      </c>
      <c r="G106" s="27"/>
      <c r="H106" s="28"/>
      <c r="I106" s="31"/>
      <c r="J106" s="27"/>
      <c r="K106" s="210"/>
      <c r="L106" s="213"/>
      <c r="M106" s="214"/>
      <c r="N106" s="109"/>
      <c r="O106" s="27"/>
      <c r="P106" s="214"/>
      <c r="Q106" s="109"/>
      <c r="R106" s="27"/>
      <c r="S106" s="214"/>
      <c r="T106" s="109"/>
      <c r="U106" s="27"/>
      <c r="V106" s="214"/>
      <c r="W106" s="109"/>
      <c r="X106" s="27"/>
      <c r="Y106" s="214"/>
      <c r="Z106" s="215"/>
    </row>
    <row r="107" spans="6:26" ht="15" customHeight="1" x14ac:dyDescent="0.35">
      <c r="F107" s="327" t="str">
        <f>IF(Remplacement[[#This Row],[Poste à nationaliser]]="","",ROW(A82))</f>
        <v/>
      </c>
      <c r="G107" s="27"/>
      <c r="H107" s="28"/>
      <c r="I107" s="31"/>
      <c r="J107" s="27"/>
      <c r="K107" s="210"/>
      <c r="L107" s="213"/>
      <c r="M107" s="214"/>
      <c r="N107" s="109"/>
      <c r="O107" s="27"/>
      <c r="P107" s="214"/>
      <c r="Q107" s="109"/>
      <c r="R107" s="27"/>
      <c r="S107" s="214"/>
      <c r="T107" s="109"/>
      <c r="U107" s="27"/>
      <c r="V107" s="214"/>
      <c r="W107" s="109"/>
      <c r="X107" s="27"/>
      <c r="Y107" s="214"/>
      <c r="Z107" s="215"/>
    </row>
    <row r="108" spans="6:26" ht="15" customHeight="1" x14ac:dyDescent="0.35">
      <c r="F108" s="327" t="str">
        <f>IF(Remplacement[[#This Row],[Poste à nationaliser]]="","",ROW(A83))</f>
        <v/>
      </c>
      <c r="G108" s="27"/>
      <c r="H108" s="28"/>
      <c r="I108" s="31"/>
      <c r="J108" s="27"/>
      <c r="K108" s="210"/>
      <c r="L108" s="213"/>
      <c r="M108" s="214"/>
      <c r="N108" s="109"/>
      <c r="O108" s="27"/>
      <c r="P108" s="214"/>
      <c r="Q108" s="109"/>
      <c r="R108" s="27"/>
      <c r="S108" s="214"/>
      <c r="T108" s="109"/>
      <c r="U108" s="27"/>
      <c r="V108" s="214"/>
      <c r="W108" s="109"/>
      <c r="X108" s="27"/>
      <c r="Y108" s="214"/>
      <c r="Z108" s="215"/>
    </row>
    <row r="109" spans="6:26" ht="15" customHeight="1" x14ac:dyDescent="0.35">
      <c r="F109" s="327" t="str">
        <f>IF(Remplacement[[#This Row],[Poste à nationaliser]]="","",ROW(A84))</f>
        <v/>
      </c>
      <c r="G109" s="27"/>
      <c r="H109" s="28"/>
      <c r="I109" s="31"/>
      <c r="J109" s="27"/>
      <c r="K109" s="210"/>
      <c r="L109" s="213"/>
      <c r="M109" s="214"/>
      <c r="N109" s="109"/>
      <c r="O109" s="27"/>
      <c r="P109" s="214"/>
      <c r="Q109" s="109"/>
      <c r="R109" s="27"/>
      <c r="S109" s="214"/>
      <c r="T109" s="109"/>
      <c r="U109" s="27"/>
      <c r="V109" s="214"/>
      <c r="W109" s="109"/>
      <c r="X109" s="27"/>
      <c r="Y109" s="214"/>
      <c r="Z109" s="215"/>
    </row>
    <row r="110" spans="6:26" ht="15" customHeight="1" x14ac:dyDescent="0.35">
      <c r="F110" s="327" t="str">
        <f>IF(Remplacement[[#This Row],[Poste à nationaliser]]="","",ROW(A85))</f>
        <v/>
      </c>
      <c r="G110" s="27"/>
      <c r="H110" s="28"/>
      <c r="I110" s="31"/>
      <c r="J110" s="27"/>
      <c r="K110" s="210"/>
      <c r="L110" s="213"/>
      <c r="M110" s="214"/>
      <c r="N110" s="109"/>
      <c r="O110" s="27"/>
      <c r="P110" s="214"/>
      <c r="Q110" s="109"/>
      <c r="R110" s="27"/>
      <c r="S110" s="214"/>
      <c r="T110" s="109"/>
      <c r="U110" s="27"/>
      <c r="V110" s="214"/>
      <c r="W110" s="109"/>
      <c r="X110" s="27"/>
      <c r="Y110" s="214"/>
      <c r="Z110" s="215"/>
    </row>
    <row r="111" spans="6:26" ht="15" customHeight="1" x14ac:dyDescent="0.35">
      <c r="F111" s="327" t="str">
        <f>IF(Remplacement[[#This Row],[Poste à nationaliser]]="","",ROW(A86))</f>
        <v/>
      </c>
      <c r="G111" s="27"/>
      <c r="H111" s="28"/>
      <c r="I111" s="31"/>
      <c r="J111" s="27"/>
      <c r="K111" s="210"/>
      <c r="L111" s="213"/>
      <c r="M111" s="214"/>
      <c r="N111" s="109"/>
      <c r="O111" s="27"/>
      <c r="P111" s="214"/>
      <c r="Q111" s="109"/>
      <c r="R111" s="27"/>
      <c r="S111" s="214"/>
      <c r="T111" s="109"/>
      <c r="U111" s="27"/>
      <c r="V111" s="214"/>
      <c r="W111" s="109"/>
      <c r="X111" s="27"/>
      <c r="Y111" s="214"/>
      <c r="Z111" s="215"/>
    </row>
    <row r="112" spans="6:26" ht="15" customHeight="1" x14ac:dyDescent="0.35">
      <c r="F112" s="327" t="str">
        <f>IF(Remplacement[[#This Row],[Poste à nationaliser]]="","",ROW(A87))</f>
        <v/>
      </c>
      <c r="G112" s="27"/>
      <c r="H112" s="28"/>
      <c r="I112" s="31"/>
      <c r="J112" s="27"/>
      <c r="K112" s="210"/>
      <c r="L112" s="213"/>
      <c r="M112" s="214"/>
      <c r="N112" s="109"/>
      <c r="O112" s="27"/>
      <c r="P112" s="214"/>
      <c r="Q112" s="109"/>
      <c r="R112" s="27"/>
      <c r="S112" s="214"/>
      <c r="T112" s="109"/>
      <c r="U112" s="27"/>
      <c r="V112" s="214"/>
      <c r="W112" s="109"/>
      <c r="X112" s="27"/>
      <c r="Y112" s="214"/>
      <c r="Z112" s="215"/>
    </row>
    <row r="113" spans="6:26" ht="15" customHeight="1" x14ac:dyDescent="0.35">
      <c r="F113" s="327" t="str">
        <f>IF(Remplacement[[#This Row],[Poste à nationaliser]]="","",ROW(A88))</f>
        <v/>
      </c>
      <c r="G113" s="27"/>
      <c r="H113" s="28"/>
      <c r="I113" s="31"/>
      <c r="J113" s="27"/>
      <c r="K113" s="210"/>
      <c r="L113" s="213"/>
      <c r="M113" s="214"/>
      <c r="N113" s="109"/>
      <c r="O113" s="27"/>
      <c r="P113" s="214"/>
      <c r="Q113" s="109"/>
      <c r="R113" s="27"/>
      <c r="S113" s="214"/>
      <c r="T113" s="109"/>
      <c r="U113" s="27"/>
      <c r="V113" s="214"/>
      <c r="W113" s="109"/>
      <c r="X113" s="27"/>
      <c r="Y113" s="214"/>
      <c r="Z113" s="215"/>
    </row>
    <row r="114" spans="6:26" ht="15" customHeight="1" x14ac:dyDescent="0.35">
      <c r="F114" s="327" t="str">
        <f>IF(Remplacement[[#This Row],[Poste à nationaliser]]="","",ROW(A89))</f>
        <v/>
      </c>
      <c r="G114" s="27"/>
      <c r="H114" s="28"/>
      <c r="I114" s="31"/>
      <c r="J114" s="27"/>
      <c r="K114" s="210"/>
      <c r="L114" s="213"/>
      <c r="M114" s="214"/>
      <c r="N114" s="109"/>
      <c r="O114" s="27"/>
      <c r="P114" s="214"/>
      <c r="Q114" s="109"/>
      <c r="R114" s="27"/>
      <c r="S114" s="214"/>
      <c r="T114" s="109"/>
      <c r="U114" s="27"/>
      <c r="V114" s="214"/>
      <c r="W114" s="109"/>
      <c r="X114" s="27"/>
      <c r="Y114" s="214"/>
      <c r="Z114" s="215"/>
    </row>
    <row r="115" spans="6:26" ht="15" customHeight="1" x14ac:dyDescent="0.35">
      <c r="F115" s="327" t="str">
        <f>IF(Remplacement[[#This Row],[Poste à nationaliser]]="","",ROW(A90))</f>
        <v/>
      </c>
      <c r="G115" s="27"/>
      <c r="H115" s="28"/>
      <c r="I115" s="31"/>
      <c r="J115" s="27"/>
      <c r="K115" s="210"/>
      <c r="L115" s="213"/>
      <c r="M115" s="214"/>
      <c r="N115" s="109"/>
      <c r="O115" s="27"/>
      <c r="P115" s="214"/>
      <c r="Q115" s="109"/>
      <c r="R115" s="27"/>
      <c r="S115" s="214"/>
      <c r="T115" s="109"/>
      <c r="U115" s="27"/>
      <c r="V115" s="214"/>
      <c r="W115" s="109"/>
      <c r="X115" s="27"/>
      <c r="Y115" s="214"/>
      <c r="Z115" s="215"/>
    </row>
    <row r="116" spans="6:26" ht="15" customHeight="1" x14ac:dyDescent="0.35">
      <c r="F116" s="327" t="str">
        <f>IF(Remplacement[[#This Row],[Poste à nationaliser]]="","",ROW(A91))</f>
        <v/>
      </c>
      <c r="G116" s="27"/>
      <c r="H116" s="28"/>
      <c r="I116" s="31"/>
      <c r="J116" s="27"/>
      <c r="K116" s="210"/>
      <c r="L116" s="213"/>
      <c r="M116" s="214"/>
      <c r="N116" s="109"/>
      <c r="O116" s="27"/>
      <c r="P116" s="214"/>
      <c r="Q116" s="109"/>
      <c r="R116" s="27"/>
      <c r="S116" s="214"/>
      <c r="T116" s="109"/>
      <c r="U116" s="27"/>
      <c r="V116" s="214"/>
      <c r="W116" s="109"/>
      <c r="X116" s="27"/>
      <c r="Y116" s="214"/>
      <c r="Z116" s="215"/>
    </row>
    <row r="117" spans="6:26" ht="15" customHeight="1" x14ac:dyDescent="0.35">
      <c r="F117" s="327" t="str">
        <f>IF(Remplacement[[#This Row],[Poste à nationaliser]]="","",ROW(A92))</f>
        <v/>
      </c>
      <c r="G117" s="27"/>
      <c r="H117" s="28"/>
      <c r="I117" s="31"/>
      <c r="J117" s="27"/>
      <c r="K117" s="210"/>
      <c r="L117" s="213"/>
      <c r="M117" s="214"/>
      <c r="N117" s="109"/>
      <c r="O117" s="27"/>
      <c r="P117" s="214"/>
      <c r="Q117" s="109"/>
      <c r="R117" s="27"/>
      <c r="S117" s="214"/>
      <c r="T117" s="109"/>
      <c r="U117" s="27"/>
      <c r="V117" s="214"/>
      <c r="W117" s="109"/>
      <c r="X117" s="27"/>
      <c r="Y117" s="214"/>
      <c r="Z117" s="215"/>
    </row>
    <row r="118" spans="6:26" ht="15" customHeight="1" x14ac:dyDescent="0.35">
      <c r="F118" s="327" t="str">
        <f>IF(Remplacement[[#This Row],[Poste à nationaliser]]="","",ROW(A93))</f>
        <v/>
      </c>
      <c r="G118" s="27"/>
      <c r="H118" s="28"/>
      <c r="I118" s="31"/>
      <c r="J118" s="27"/>
      <c r="K118" s="210"/>
      <c r="L118" s="213"/>
      <c r="M118" s="214"/>
      <c r="N118" s="109"/>
      <c r="O118" s="27"/>
      <c r="P118" s="214"/>
      <c r="Q118" s="109"/>
      <c r="R118" s="27"/>
      <c r="S118" s="214"/>
      <c r="T118" s="109"/>
      <c r="U118" s="27"/>
      <c r="V118" s="214"/>
      <c r="W118" s="109"/>
      <c r="X118" s="27"/>
      <c r="Y118" s="214"/>
      <c r="Z118" s="215"/>
    </row>
    <row r="119" spans="6:26" ht="15" customHeight="1" x14ac:dyDescent="0.35">
      <c r="F119" s="327" t="str">
        <f>IF(Remplacement[[#This Row],[Poste à nationaliser]]="","",ROW(A94))</f>
        <v/>
      </c>
      <c r="G119" s="27"/>
      <c r="H119" s="28"/>
      <c r="I119" s="31"/>
      <c r="J119" s="27"/>
      <c r="K119" s="210"/>
      <c r="L119" s="213"/>
      <c r="M119" s="214"/>
      <c r="N119" s="109"/>
      <c r="O119" s="27"/>
      <c r="P119" s="214"/>
      <c r="Q119" s="109"/>
      <c r="R119" s="27"/>
      <c r="S119" s="214"/>
      <c r="T119" s="109"/>
      <c r="U119" s="27"/>
      <c r="V119" s="214"/>
      <c r="W119" s="109"/>
      <c r="X119" s="27"/>
      <c r="Y119" s="214"/>
      <c r="Z119" s="215"/>
    </row>
    <row r="120" spans="6:26" ht="15" customHeight="1" x14ac:dyDescent="0.35">
      <c r="F120" s="327" t="str">
        <f>IF(Remplacement[[#This Row],[Poste à nationaliser]]="","",ROW(A95))</f>
        <v/>
      </c>
      <c r="G120" s="27"/>
      <c r="H120" s="28"/>
      <c r="I120" s="31"/>
      <c r="J120" s="27"/>
      <c r="K120" s="210"/>
      <c r="L120" s="213"/>
      <c r="M120" s="214"/>
      <c r="N120" s="109"/>
      <c r="O120" s="27"/>
      <c r="P120" s="214"/>
      <c r="Q120" s="109"/>
      <c r="R120" s="27"/>
      <c r="S120" s="214"/>
      <c r="T120" s="109"/>
      <c r="U120" s="27"/>
      <c r="V120" s="214"/>
      <c r="W120" s="109"/>
      <c r="X120" s="27"/>
      <c r="Y120" s="214"/>
      <c r="Z120" s="215"/>
    </row>
    <row r="121" spans="6:26" ht="15" customHeight="1" x14ac:dyDescent="0.35">
      <c r="F121" s="327" t="str">
        <f>IF(Remplacement[[#This Row],[Poste à nationaliser]]="","",ROW(A96))</f>
        <v/>
      </c>
      <c r="G121" s="27"/>
      <c r="H121" s="28"/>
      <c r="I121" s="31"/>
      <c r="J121" s="27"/>
      <c r="K121" s="210"/>
      <c r="L121" s="213"/>
      <c r="M121" s="214"/>
      <c r="N121" s="109"/>
      <c r="O121" s="27"/>
      <c r="P121" s="214"/>
      <c r="Q121" s="109"/>
      <c r="R121" s="27"/>
      <c r="S121" s="214"/>
      <c r="T121" s="109"/>
      <c r="U121" s="27"/>
      <c r="V121" s="214"/>
      <c r="W121" s="109"/>
      <c r="X121" s="27"/>
      <c r="Y121" s="214"/>
      <c r="Z121" s="215"/>
    </row>
    <row r="122" spans="6:26" ht="15" customHeight="1" x14ac:dyDescent="0.35">
      <c r="F122" s="327" t="str">
        <f>IF(Remplacement[[#This Row],[Poste à nationaliser]]="","",ROW(A97))</f>
        <v/>
      </c>
      <c r="G122" s="27"/>
      <c r="H122" s="28"/>
      <c r="I122" s="31"/>
      <c r="J122" s="27"/>
      <c r="K122" s="210"/>
      <c r="L122" s="213"/>
      <c r="M122" s="214"/>
      <c r="N122" s="109"/>
      <c r="O122" s="27"/>
      <c r="P122" s="214"/>
      <c r="Q122" s="109"/>
      <c r="R122" s="27"/>
      <c r="S122" s="214"/>
      <c r="T122" s="109"/>
      <c r="U122" s="27"/>
      <c r="V122" s="214"/>
      <c r="W122" s="109"/>
      <c r="X122" s="27"/>
      <c r="Y122" s="214"/>
      <c r="Z122" s="215"/>
    </row>
    <row r="123" spans="6:26" ht="15" customHeight="1" x14ac:dyDescent="0.35">
      <c r="F123" s="327" t="str">
        <f>IF(Remplacement[[#This Row],[Poste à nationaliser]]="","",ROW(A98))</f>
        <v/>
      </c>
      <c r="G123" s="27"/>
      <c r="H123" s="28"/>
      <c r="I123" s="31"/>
      <c r="J123" s="27"/>
      <c r="K123" s="210"/>
      <c r="L123" s="213"/>
      <c r="M123" s="214"/>
      <c r="N123" s="109"/>
      <c r="O123" s="27"/>
      <c r="P123" s="214"/>
      <c r="Q123" s="109"/>
      <c r="R123" s="27"/>
      <c r="S123" s="214"/>
      <c r="T123" s="109"/>
      <c r="U123" s="27"/>
      <c r="V123" s="214"/>
      <c r="W123" s="109"/>
      <c r="X123" s="27"/>
      <c r="Y123" s="214"/>
      <c r="Z123" s="215"/>
    </row>
    <row r="124" spans="6:26" ht="15" customHeight="1" x14ac:dyDescent="0.35">
      <c r="F124" s="327" t="str">
        <f>IF(Remplacement[[#This Row],[Poste à nationaliser]]="","",ROW(A99))</f>
        <v/>
      </c>
      <c r="G124" s="27"/>
      <c r="H124" s="28"/>
      <c r="I124" s="31"/>
      <c r="J124" s="27"/>
      <c r="K124" s="210"/>
      <c r="L124" s="213"/>
      <c r="M124" s="214"/>
      <c r="N124" s="109"/>
      <c r="O124" s="27"/>
      <c r="P124" s="214"/>
      <c r="Q124" s="109"/>
      <c r="R124" s="27"/>
      <c r="S124" s="214"/>
      <c r="T124" s="109"/>
      <c r="U124" s="27"/>
      <c r="V124" s="214"/>
      <c r="W124" s="109"/>
      <c r="X124" s="27"/>
      <c r="Y124" s="214"/>
      <c r="Z124" s="215"/>
    </row>
    <row r="125" spans="6:26" ht="15" customHeight="1" x14ac:dyDescent="0.35">
      <c r="F125" s="327" t="str">
        <f>IF(Remplacement[[#This Row],[Poste à nationaliser]]="","",ROW(A100))</f>
        <v/>
      </c>
      <c r="G125" s="27"/>
      <c r="H125" s="28"/>
      <c r="I125" s="31"/>
      <c r="J125" s="27"/>
      <c r="K125" s="210"/>
      <c r="L125" s="540"/>
      <c r="M125" s="214"/>
      <c r="N125" s="109"/>
      <c r="O125" s="27"/>
      <c r="P125" s="214"/>
      <c r="Q125" s="541"/>
      <c r="R125" s="27"/>
      <c r="S125" s="214"/>
      <c r="T125" s="541"/>
      <c r="U125" s="27"/>
      <c r="V125" s="542"/>
      <c r="W125" s="109"/>
      <c r="X125" s="27"/>
      <c r="Y125" s="542"/>
      <c r="Z125" s="215"/>
    </row>
    <row r="126" spans="6:26" ht="15" customHeight="1" x14ac:dyDescent="0.35">
      <c r="F126" s="327" t="str">
        <f>IF(Remplacement[[#This Row],[Poste à nationaliser]]="","",ROW(A101))</f>
        <v/>
      </c>
      <c r="G126" s="27"/>
      <c r="H126" s="28"/>
      <c r="I126" s="31"/>
      <c r="J126" s="28"/>
      <c r="K126" s="543"/>
      <c r="L126" s="213"/>
      <c r="M126" s="544"/>
      <c r="N126" s="109"/>
      <c r="O126" s="545"/>
      <c r="P126" s="544"/>
      <c r="Q126" s="109"/>
      <c r="R126" s="27"/>
      <c r="S126" s="544"/>
      <c r="T126" s="109"/>
      <c r="U126" s="27"/>
      <c r="V126" s="214"/>
      <c r="W126" s="109"/>
      <c r="X126" s="27"/>
      <c r="Y126" s="214"/>
      <c r="Z126" s="109"/>
    </row>
    <row r="127" spans="6:26" ht="15" customHeight="1" x14ac:dyDescent="0.35">
      <c r="K127"/>
      <c r="N127"/>
      <c r="Q127"/>
      <c r="T127"/>
      <c r="W127"/>
      <c r="Z127"/>
    </row>
    <row r="128" spans="6:26" ht="15" customHeight="1" x14ac:dyDescent="0.35">
      <c r="K128"/>
      <c r="N128"/>
      <c r="Q128"/>
      <c r="T128"/>
      <c r="W128"/>
      <c r="Z128"/>
    </row>
    <row r="129" spans="11:26" ht="15" customHeight="1" x14ac:dyDescent="0.35">
      <c r="K129"/>
      <c r="N129"/>
      <c r="Q129"/>
      <c r="T129"/>
      <c r="W129"/>
      <c r="Z129"/>
    </row>
    <row r="130" spans="11:26" ht="15" customHeight="1" x14ac:dyDescent="0.35">
      <c r="K130"/>
      <c r="N130"/>
      <c r="Q130"/>
      <c r="T130"/>
      <c r="W130"/>
      <c r="Z130"/>
    </row>
    <row r="131" spans="11:26" ht="15" customHeight="1" x14ac:dyDescent="0.35">
      <c r="K131"/>
      <c r="N131"/>
      <c r="Q131"/>
      <c r="T131"/>
      <c r="W131"/>
      <c r="Z131"/>
    </row>
    <row r="132" spans="11:26" ht="15" customHeight="1" x14ac:dyDescent="0.35">
      <c r="K132"/>
      <c r="N132"/>
      <c r="Q132"/>
      <c r="T132"/>
      <c r="W132"/>
      <c r="Z132"/>
    </row>
    <row r="133" spans="11:26" ht="15" customHeight="1" x14ac:dyDescent="0.35">
      <c r="K133"/>
      <c r="N133"/>
      <c r="Q133"/>
      <c r="T133"/>
      <c r="W133"/>
      <c r="Z133"/>
    </row>
    <row r="134" spans="11:26" ht="15" customHeight="1" x14ac:dyDescent="0.35">
      <c r="K134"/>
      <c r="N134"/>
      <c r="Q134"/>
      <c r="T134"/>
      <c r="W134"/>
      <c r="Z134"/>
    </row>
    <row r="135" spans="11:26" ht="15" customHeight="1" x14ac:dyDescent="0.35">
      <c r="K135"/>
      <c r="N135"/>
      <c r="Q135"/>
      <c r="T135"/>
      <c r="W135"/>
      <c r="Z135"/>
    </row>
    <row r="136" spans="11:26" ht="15" customHeight="1" x14ac:dyDescent="0.35">
      <c r="K136"/>
      <c r="N136"/>
      <c r="Q136"/>
      <c r="T136"/>
      <c r="W136"/>
      <c r="Z136"/>
    </row>
    <row r="137" spans="11:26" ht="15" customHeight="1" x14ac:dyDescent="0.35">
      <c r="K137"/>
      <c r="N137"/>
      <c r="Q137"/>
      <c r="T137"/>
      <c r="W137"/>
      <c r="Z137"/>
    </row>
    <row r="138" spans="11:26" ht="15" customHeight="1" x14ac:dyDescent="0.35">
      <c r="K138"/>
      <c r="N138"/>
      <c r="Q138"/>
      <c r="T138"/>
      <c r="W138"/>
      <c r="Z138"/>
    </row>
    <row r="139" spans="11:26" ht="15" customHeight="1" x14ac:dyDescent="0.35">
      <c r="K139"/>
      <c r="N139"/>
      <c r="Q139"/>
      <c r="T139"/>
      <c r="W139"/>
      <c r="Z139"/>
    </row>
    <row r="140" spans="11:26" ht="15" customHeight="1" x14ac:dyDescent="0.35">
      <c r="K140"/>
      <c r="N140"/>
      <c r="Q140"/>
      <c r="T140"/>
      <c r="W140"/>
      <c r="Z140"/>
    </row>
    <row r="141" spans="11:26" ht="15" customHeight="1" x14ac:dyDescent="0.35">
      <c r="K141"/>
      <c r="N141"/>
      <c r="Q141"/>
      <c r="T141"/>
      <c r="W141"/>
      <c r="Z141"/>
    </row>
    <row r="142" spans="11:26" ht="15" customHeight="1" x14ac:dyDescent="0.35">
      <c r="K142"/>
      <c r="N142"/>
      <c r="Q142"/>
      <c r="T142"/>
      <c r="W142"/>
      <c r="Z142"/>
    </row>
    <row r="143" spans="11:26" ht="15" customHeight="1" x14ac:dyDescent="0.35">
      <c r="K143"/>
      <c r="N143"/>
      <c r="Q143"/>
      <c r="T143"/>
      <c r="W143"/>
      <c r="Z143"/>
    </row>
    <row r="144" spans="11:26" ht="15" customHeight="1" x14ac:dyDescent="0.35">
      <c r="K144"/>
      <c r="N144"/>
      <c r="Q144"/>
      <c r="T144"/>
      <c r="W144"/>
      <c r="Z144"/>
    </row>
    <row r="145" spans="11:26" ht="15" customHeight="1" x14ac:dyDescent="0.35">
      <c r="K145"/>
      <c r="N145"/>
      <c r="Q145"/>
      <c r="T145"/>
      <c r="W145"/>
      <c r="Z145"/>
    </row>
    <row r="146" spans="11:26" ht="15" customHeight="1" x14ac:dyDescent="0.35">
      <c r="K146"/>
      <c r="N146"/>
      <c r="Q146"/>
      <c r="T146"/>
      <c r="W146"/>
      <c r="Z146"/>
    </row>
    <row r="147" spans="11:26" ht="15" customHeight="1" x14ac:dyDescent="0.35">
      <c r="K147"/>
      <c r="N147"/>
      <c r="Q147"/>
      <c r="T147"/>
      <c r="W147"/>
      <c r="Z147"/>
    </row>
    <row r="148" spans="11:26" ht="15" customHeight="1" x14ac:dyDescent="0.35">
      <c r="K148"/>
      <c r="N148"/>
      <c r="Q148"/>
      <c r="T148"/>
      <c r="W148"/>
      <c r="Z148"/>
    </row>
    <row r="149" spans="11:26" ht="15" customHeight="1" x14ac:dyDescent="0.35">
      <c r="K149"/>
      <c r="N149"/>
      <c r="Q149"/>
      <c r="T149"/>
      <c r="W149"/>
      <c r="Z149"/>
    </row>
    <row r="150" spans="11:26" ht="15" customHeight="1" x14ac:dyDescent="0.35">
      <c r="K150"/>
      <c r="N150"/>
      <c r="Q150"/>
      <c r="T150"/>
      <c r="W150"/>
      <c r="Z150"/>
    </row>
    <row r="151" spans="11:26" ht="15" customHeight="1" x14ac:dyDescent="0.35">
      <c r="K151"/>
      <c r="N151"/>
      <c r="Q151"/>
      <c r="T151"/>
      <c r="W151"/>
      <c r="Z151"/>
    </row>
    <row r="152" spans="11:26" ht="15" customHeight="1" x14ac:dyDescent="0.35">
      <c r="K152"/>
      <c r="N152"/>
      <c r="Q152"/>
      <c r="T152"/>
      <c r="W152"/>
      <c r="Z152"/>
    </row>
    <row r="153" spans="11:26" ht="15" customHeight="1" x14ac:dyDescent="0.35">
      <c r="K153"/>
      <c r="N153"/>
      <c r="Q153"/>
      <c r="T153"/>
      <c r="W153"/>
      <c r="Z153"/>
    </row>
    <row r="154" spans="11:26" ht="15" customHeight="1" x14ac:dyDescent="0.35">
      <c r="K154"/>
      <c r="N154"/>
      <c r="Q154"/>
      <c r="T154"/>
      <c r="W154"/>
      <c r="Z154"/>
    </row>
    <row r="155" spans="11:26" ht="15" customHeight="1" x14ac:dyDescent="0.35">
      <c r="K155"/>
      <c r="N155"/>
      <c r="Q155"/>
      <c r="T155"/>
      <c r="W155"/>
      <c r="Z155"/>
    </row>
    <row r="156" spans="11:26" ht="15" customHeight="1" x14ac:dyDescent="0.35">
      <c r="K156"/>
      <c r="N156"/>
      <c r="Q156"/>
      <c r="T156"/>
      <c r="W156"/>
      <c r="Z156"/>
    </row>
    <row r="157" spans="11:26" ht="15" customHeight="1" x14ac:dyDescent="0.35">
      <c r="K157"/>
      <c r="N157"/>
      <c r="Q157"/>
      <c r="T157"/>
      <c r="W157"/>
      <c r="Z157"/>
    </row>
    <row r="158" spans="11:26" ht="15" customHeight="1" x14ac:dyDescent="0.35">
      <c r="K158"/>
      <c r="N158"/>
      <c r="Q158"/>
      <c r="T158"/>
      <c r="W158"/>
      <c r="Z158"/>
    </row>
    <row r="159" spans="11:26" ht="15" customHeight="1" x14ac:dyDescent="0.35">
      <c r="K159"/>
      <c r="N159"/>
      <c r="Q159"/>
      <c r="T159"/>
      <c r="W159"/>
      <c r="Z159"/>
    </row>
    <row r="160" spans="11:26" ht="15" customHeight="1" x14ac:dyDescent="0.35">
      <c r="K160"/>
      <c r="N160"/>
      <c r="Q160"/>
      <c r="T160"/>
      <c r="W160"/>
      <c r="Z160"/>
    </row>
    <row r="161" spans="11:26" ht="15" customHeight="1" x14ac:dyDescent="0.35">
      <c r="K161"/>
      <c r="N161"/>
      <c r="Q161"/>
      <c r="T161"/>
      <c r="W161"/>
      <c r="Z161"/>
    </row>
    <row r="162" spans="11:26" ht="15" customHeight="1" x14ac:dyDescent="0.35">
      <c r="K162"/>
      <c r="N162"/>
      <c r="Q162"/>
      <c r="T162"/>
      <c r="W162"/>
      <c r="Z162"/>
    </row>
    <row r="163" spans="11:26" ht="15" customHeight="1" x14ac:dyDescent="0.35">
      <c r="K163"/>
      <c r="N163"/>
      <c r="Q163"/>
      <c r="T163"/>
      <c r="W163"/>
      <c r="Z163"/>
    </row>
    <row r="164" spans="11:26" ht="15" customHeight="1" x14ac:dyDescent="0.35">
      <c r="K164"/>
      <c r="N164"/>
      <c r="Q164"/>
      <c r="T164"/>
      <c r="W164"/>
      <c r="Z164"/>
    </row>
    <row r="165" spans="11:26" ht="15" customHeight="1" x14ac:dyDescent="0.35">
      <c r="K165"/>
      <c r="N165"/>
      <c r="Q165"/>
      <c r="T165"/>
      <c r="W165"/>
      <c r="Z165"/>
    </row>
    <row r="166" spans="11:26" ht="15" customHeight="1" x14ac:dyDescent="0.35">
      <c r="K166"/>
      <c r="N166"/>
      <c r="Q166"/>
      <c r="T166"/>
      <c r="W166"/>
      <c r="Z166"/>
    </row>
    <row r="167" spans="11:26" ht="15" customHeight="1" x14ac:dyDescent="0.35">
      <c r="K167"/>
      <c r="N167"/>
      <c r="Q167"/>
      <c r="T167"/>
      <c r="W167"/>
      <c r="Z167"/>
    </row>
    <row r="168" spans="11:26" ht="15" customHeight="1" x14ac:dyDescent="0.35">
      <c r="K168"/>
      <c r="N168"/>
      <c r="Q168"/>
      <c r="T168"/>
      <c r="W168"/>
      <c r="Z168"/>
    </row>
    <row r="169" spans="11:26" ht="15" customHeight="1" x14ac:dyDescent="0.35">
      <c r="K169"/>
      <c r="N169"/>
      <c r="Q169"/>
      <c r="T169"/>
      <c r="W169"/>
      <c r="Z169"/>
    </row>
    <row r="170" spans="11:26" ht="15" customHeight="1" x14ac:dyDescent="0.35">
      <c r="K170"/>
      <c r="N170"/>
      <c r="Q170"/>
      <c r="T170"/>
      <c r="W170"/>
      <c r="Z170"/>
    </row>
    <row r="171" spans="11:26" ht="15" customHeight="1" x14ac:dyDescent="0.35">
      <c r="K171"/>
      <c r="N171"/>
      <c r="Q171"/>
      <c r="T171"/>
      <c r="W171"/>
      <c r="Z171"/>
    </row>
    <row r="172" spans="11:26" ht="15" customHeight="1" x14ac:dyDescent="0.35">
      <c r="K172"/>
      <c r="N172"/>
      <c r="Q172"/>
      <c r="T172"/>
      <c r="W172"/>
      <c r="Z172"/>
    </row>
    <row r="173" spans="11:26" ht="15" customHeight="1" x14ac:dyDescent="0.35">
      <c r="K173"/>
      <c r="N173"/>
      <c r="Q173"/>
      <c r="T173"/>
      <c r="W173"/>
      <c r="Z173"/>
    </row>
    <row r="174" spans="11:26" ht="15" customHeight="1" x14ac:dyDescent="0.35">
      <c r="K174"/>
      <c r="N174"/>
      <c r="Q174"/>
      <c r="T174"/>
      <c r="W174"/>
      <c r="Z174"/>
    </row>
    <row r="175" spans="11:26" ht="15" customHeight="1" x14ac:dyDescent="0.35">
      <c r="K175"/>
      <c r="N175"/>
      <c r="Q175"/>
      <c r="T175"/>
      <c r="W175"/>
      <c r="Z175"/>
    </row>
    <row r="176" spans="11:26" ht="15" customHeight="1" x14ac:dyDescent="0.35">
      <c r="K176"/>
      <c r="N176"/>
      <c r="Q176"/>
      <c r="T176"/>
      <c r="W176"/>
      <c r="Z176"/>
    </row>
    <row r="177" spans="11:26" ht="15" customHeight="1" x14ac:dyDescent="0.35">
      <c r="K177"/>
      <c r="N177"/>
      <c r="Q177"/>
      <c r="T177"/>
      <c r="W177"/>
      <c r="Z177"/>
    </row>
    <row r="178" spans="11:26" ht="15" customHeight="1" x14ac:dyDescent="0.35">
      <c r="K178"/>
      <c r="N178"/>
      <c r="Q178"/>
      <c r="T178"/>
      <c r="W178"/>
      <c r="Z178"/>
    </row>
    <row r="179" spans="11:26" ht="15" customHeight="1" x14ac:dyDescent="0.35">
      <c r="K179"/>
      <c r="N179"/>
      <c r="Q179"/>
      <c r="T179"/>
      <c r="W179"/>
      <c r="Z179"/>
    </row>
    <row r="180" spans="11:26" ht="15" customHeight="1" x14ac:dyDescent="0.35">
      <c r="K180"/>
      <c r="N180"/>
      <c r="Q180"/>
      <c r="T180"/>
      <c r="W180"/>
      <c r="Z180"/>
    </row>
    <row r="181" spans="11:26" ht="15" customHeight="1" x14ac:dyDescent="0.35">
      <c r="K181"/>
      <c r="N181"/>
      <c r="Q181"/>
      <c r="T181"/>
      <c r="W181"/>
      <c r="Z181"/>
    </row>
    <row r="182" spans="11:26" ht="15" customHeight="1" x14ac:dyDescent="0.35">
      <c r="K182"/>
      <c r="N182"/>
      <c r="Q182"/>
      <c r="T182"/>
      <c r="W182"/>
      <c r="Z182"/>
    </row>
    <row r="183" spans="11:26" ht="15" customHeight="1" x14ac:dyDescent="0.35">
      <c r="K183"/>
      <c r="N183"/>
      <c r="Q183"/>
      <c r="T183"/>
      <c r="W183"/>
      <c r="Z183"/>
    </row>
    <row r="184" spans="11:26" ht="15" customHeight="1" x14ac:dyDescent="0.35">
      <c r="K184"/>
      <c r="N184"/>
      <c r="Q184"/>
      <c r="T184"/>
      <c r="W184"/>
      <c r="Z184"/>
    </row>
    <row r="185" spans="11:26" ht="15" customHeight="1" x14ac:dyDescent="0.35">
      <c r="K185"/>
      <c r="N185"/>
      <c r="Q185"/>
      <c r="T185"/>
      <c r="W185"/>
      <c r="Z185"/>
    </row>
    <row r="186" spans="11:26" ht="15" customHeight="1" x14ac:dyDescent="0.35">
      <c r="K186"/>
      <c r="N186"/>
      <c r="Q186"/>
      <c r="T186"/>
      <c r="W186"/>
      <c r="Z186"/>
    </row>
    <row r="187" spans="11:26" ht="15" customHeight="1" x14ac:dyDescent="0.35">
      <c r="K187"/>
      <c r="N187"/>
      <c r="Q187"/>
      <c r="T187"/>
      <c r="W187"/>
      <c r="Z187"/>
    </row>
    <row r="188" spans="11:26" ht="15" customHeight="1" x14ac:dyDescent="0.35">
      <c r="K188"/>
      <c r="N188"/>
      <c r="Q188"/>
      <c r="T188"/>
      <c r="W188"/>
      <c r="Z188"/>
    </row>
    <row r="189" spans="11:26" ht="15" customHeight="1" x14ac:dyDescent="0.35">
      <c r="K189"/>
      <c r="N189"/>
      <c r="Q189"/>
      <c r="T189"/>
      <c r="W189"/>
      <c r="Z189"/>
    </row>
    <row r="190" spans="11:26" ht="15" customHeight="1" x14ac:dyDescent="0.35">
      <c r="K190"/>
      <c r="N190"/>
      <c r="Q190"/>
      <c r="T190"/>
      <c r="W190"/>
      <c r="Z190"/>
    </row>
    <row r="191" spans="11:26" ht="15" customHeight="1" x14ac:dyDescent="0.35">
      <c r="K191"/>
      <c r="N191"/>
      <c r="Q191"/>
      <c r="T191"/>
      <c r="W191"/>
      <c r="Z191"/>
    </row>
    <row r="192" spans="11:26" ht="15" customHeight="1" x14ac:dyDescent="0.35">
      <c r="K192"/>
      <c r="N192"/>
      <c r="Q192"/>
      <c r="T192"/>
      <c r="W192"/>
      <c r="Z192"/>
    </row>
    <row r="193" spans="11:26" ht="15" customHeight="1" x14ac:dyDescent="0.35">
      <c r="K193"/>
      <c r="N193"/>
      <c r="Q193"/>
      <c r="T193"/>
      <c r="W193"/>
      <c r="Z193"/>
    </row>
    <row r="194" spans="11:26" ht="15" customHeight="1" x14ac:dyDescent="0.35">
      <c r="K194"/>
      <c r="N194"/>
      <c r="Q194"/>
      <c r="T194"/>
      <c r="W194"/>
      <c r="Z194"/>
    </row>
    <row r="195" spans="11:26" ht="15" customHeight="1" x14ac:dyDescent="0.35">
      <c r="K195"/>
      <c r="N195"/>
      <c r="Q195"/>
      <c r="T195"/>
      <c r="W195"/>
      <c r="Z195"/>
    </row>
    <row r="196" spans="11:26" ht="15" customHeight="1" x14ac:dyDescent="0.35">
      <c r="K196"/>
      <c r="N196"/>
      <c r="Q196"/>
      <c r="T196"/>
      <c r="W196"/>
      <c r="Z196"/>
    </row>
    <row r="197" spans="11:26" ht="15" customHeight="1" x14ac:dyDescent="0.35">
      <c r="K197"/>
      <c r="N197"/>
      <c r="Q197"/>
      <c r="T197"/>
      <c r="W197"/>
      <c r="Z197"/>
    </row>
    <row r="198" spans="11:26" ht="15" customHeight="1" x14ac:dyDescent="0.35">
      <c r="K198"/>
      <c r="N198"/>
      <c r="Q198"/>
      <c r="T198"/>
      <c r="W198"/>
      <c r="Z198"/>
    </row>
    <row r="199" spans="11:26" ht="15" customHeight="1" x14ac:dyDescent="0.35">
      <c r="K199"/>
      <c r="N199"/>
      <c r="Q199"/>
      <c r="T199"/>
      <c r="W199"/>
      <c r="Z199"/>
    </row>
    <row r="200" spans="11:26" ht="15" customHeight="1" x14ac:dyDescent="0.35">
      <c r="K200"/>
      <c r="N200"/>
      <c r="Q200"/>
      <c r="T200"/>
      <c r="W200"/>
      <c r="Z200"/>
    </row>
    <row r="201" spans="11:26" ht="15" customHeight="1" x14ac:dyDescent="0.35">
      <c r="K201"/>
      <c r="N201"/>
      <c r="Q201"/>
      <c r="T201"/>
      <c r="W201"/>
      <c r="Z201"/>
    </row>
    <row r="202" spans="11:26" ht="15" customHeight="1" x14ac:dyDescent="0.35">
      <c r="K202"/>
      <c r="N202"/>
      <c r="Q202"/>
      <c r="T202"/>
      <c r="W202"/>
      <c r="Z202"/>
    </row>
    <row r="203" spans="11:26" ht="15" customHeight="1" x14ac:dyDescent="0.35">
      <c r="K203"/>
      <c r="N203"/>
      <c r="Q203"/>
      <c r="T203"/>
      <c r="W203"/>
      <c r="Z203"/>
    </row>
    <row r="204" spans="11:26" ht="15" customHeight="1" x14ac:dyDescent="0.35">
      <c r="K204"/>
      <c r="N204"/>
      <c r="Q204"/>
      <c r="T204"/>
      <c r="W204"/>
      <c r="Z204"/>
    </row>
    <row r="205" spans="11:26" ht="15" customHeight="1" x14ac:dyDescent="0.35">
      <c r="K205"/>
      <c r="N205"/>
      <c r="Q205"/>
      <c r="T205"/>
      <c r="W205"/>
      <c r="Z205"/>
    </row>
    <row r="206" spans="11:26" ht="15" customHeight="1" x14ac:dyDescent="0.35">
      <c r="K206"/>
      <c r="N206"/>
      <c r="Q206"/>
      <c r="T206"/>
      <c r="W206"/>
      <c r="Z206"/>
    </row>
    <row r="207" spans="11:26" ht="15" customHeight="1" x14ac:dyDescent="0.35">
      <c r="K207"/>
      <c r="N207"/>
      <c r="Q207"/>
      <c r="T207"/>
      <c r="W207"/>
      <c r="Z207"/>
    </row>
    <row r="208" spans="11:26" ht="15" customHeight="1" x14ac:dyDescent="0.35">
      <c r="K208"/>
      <c r="N208"/>
      <c r="Q208"/>
      <c r="T208"/>
      <c r="W208"/>
      <c r="Z208"/>
    </row>
    <row r="209" spans="11:26" ht="15" customHeight="1" x14ac:dyDescent="0.35">
      <c r="K209"/>
      <c r="N209"/>
      <c r="Q209"/>
      <c r="T209"/>
      <c r="W209"/>
      <c r="Z209"/>
    </row>
    <row r="210" spans="11:26" ht="15" customHeight="1" x14ac:dyDescent="0.35">
      <c r="K210"/>
      <c r="N210"/>
      <c r="Q210"/>
      <c r="T210"/>
      <c r="W210"/>
      <c r="Z210"/>
    </row>
    <row r="211" spans="11:26" ht="15" customHeight="1" x14ac:dyDescent="0.35">
      <c r="K211"/>
      <c r="N211"/>
      <c r="Q211"/>
      <c r="T211"/>
      <c r="W211"/>
      <c r="Z211"/>
    </row>
    <row r="212" spans="11:26" ht="15" customHeight="1" x14ac:dyDescent="0.35">
      <c r="K212"/>
      <c r="N212"/>
      <c r="Q212"/>
      <c r="T212"/>
      <c r="W212"/>
      <c r="Z212"/>
    </row>
    <row r="213" spans="11:26" ht="15" customHeight="1" x14ac:dyDescent="0.35">
      <c r="K213"/>
      <c r="N213"/>
      <c r="Q213"/>
      <c r="T213"/>
      <c r="W213"/>
      <c r="Z213"/>
    </row>
    <row r="214" spans="11:26" ht="15" customHeight="1" x14ac:dyDescent="0.35">
      <c r="K214"/>
      <c r="N214"/>
      <c r="Q214"/>
      <c r="T214"/>
      <c r="W214"/>
      <c r="Z214"/>
    </row>
    <row r="215" spans="11:26" ht="15" customHeight="1" x14ac:dyDescent="0.35">
      <c r="K215"/>
      <c r="N215"/>
      <c r="Q215"/>
      <c r="T215"/>
      <c r="W215"/>
      <c r="Z215"/>
    </row>
    <row r="216" spans="11:26" ht="15" customHeight="1" x14ac:dyDescent="0.35">
      <c r="K216"/>
      <c r="N216"/>
      <c r="Q216"/>
      <c r="T216"/>
      <c r="W216"/>
      <c r="Z216"/>
    </row>
    <row r="217" spans="11:26" ht="15" customHeight="1" x14ac:dyDescent="0.35">
      <c r="K217"/>
      <c r="N217"/>
      <c r="Q217"/>
      <c r="T217"/>
      <c r="W217"/>
      <c r="Z217"/>
    </row>
    <row r="218" spans="11:26" ht="15" customHeight="1" x14ac:dyDescent="0.35">
      <c r="K218"/>
      <c r="N218"/>
      <c r="Q218"/>
      <c r="T218"/>
      <c r="W218"/>
      <c r="Z218"/>
    </row>
    <row r="219" spans="11:26" ht="15" customHeight="1" x14ac:dyDescent="0.35">
      <c r="K219"/>
      <c r="N219"/>
      <c r="Q219"/>
      <c r="T219"/>
      <c r="W219"/>
      <c r="Z219"/>
    </row>
    <row r="220" spans="11:26" ht="15" customHeight="1" x14ac:dyDescent="0.35">
      <c r="K220"/>
      <c r="N220"/>
      <c r="Q220"/>
      <c r="T220"/>
      <c r="W220"/>
      <c r="Z220"/>
    </row>
    <row r="221" spans="11:26" ht="15" customHeight="1" x14ac:dyDescent="0.35">
      <c r="K221"/>
      <c r="N221"/>
      <c r="Q221"/>
      <c r="T221"/>
      <c r="W221"/>
      <c r="Z221"/>
    </row>
    <row r="222" spans="11:26" ht="15" customHeight="1" x14ac:dyDescent="0.35">
      <c r="K222"/>
      <c r="N222"/>
      <c r="Q222"/>
      <c r="T222"/>
      <c r="W222"/>
      <c r="Z222"/>
    </row>
    <row r="223" spans="11:26" ht="15" customHeight="1" x14ac:dyDescent="0.35">
      <c r="K223"/>
      <c r="N223"/>
      <c r="Q223"/>
      <c r="T223"/>
      <c r="W223"/>
      <c r="Z223"/>
    </row>
    <row r="224" spans="11:26" ht="15" customHeight="1" x14ac:dyDescent="0.35">
      <c r="K224"/>
      <c r="N224"/>
      <c r="Q224"/>
      <c r="T224"/>
      <c r="W224"/>
      <c r="Z224"/>
    </row>
    <row r="225" spans="11:26" ht="15" customHeight="1" x14ac:dyDescent="0.35">
      <c r="K225"/>
      <c r="N225"/>
      <c r="Q225"/>
      <c r="T225"/>
      <c r="W225"/>
      <c r="Z225"/>
    </row>
    <row r="226" spans="11:26" ht="15" customHeight="1" x14ac:dyDescent="0.35">
      <c r="K226"/>
      <c r="N226"/>
      <c r="Q226"/>
      <c r="T226"/>
      <c r="W226"/>
      <c r="Z226"/>
    </row>
    <row r="227" spans="11:26" ht="15" customHeight="1" x14ac:dyDescent="0.35">
      <c r="K227"/>
    </row>
  </sheetData>
  <sheetProtection algorithmName="SHA-512" hashValue="+wRPH0yMTWl5+6z/Sa6YucO3lBs+YZ2g6xEAO1cWQER11Ws8JVvPqzzhbyqrCWGOruZub0y8XCLyBrWQFot+pw==" saltValue="I68DRzFo0CpkKV2h+84crg==" spinCount="100000" sheet="1" objects="1" scenarios="1"/>
  <mergeCells count="5">
    <mergeCell ref="L24:N24"/>
    <mergeCell ref="O24:Q24"/>
    <mergeCell ref="R24:T24"/>
    <mergeCell ref="U24:W24"/>
    <mergeCell ref="X24:Z24"/>
  </mergeCells>
  <conditionalFormatting sqref="B3:B22">
    <cfRule type="expression" dxfId="43" priority="1">
      <formula>$C3=_xlfn.SHEET()</formula>
    </cfRule>
  </conditionalFormatting>
  <conditionalFormatting sqref="D3:D22">
    <cfRule type="iconSet" priority="80">
      <iconSet iconSet="3Symbols" showValue="0">
        <cfvo type="percent" val="0"/>
        <cfvo type="num" val="0"/>
        <cfvo type="num" val="1"/>
      </iconSet>
    </cfRule>
  </conditionalFormatting>
  <conditionalFormatting sqref="E3:E34">
    <cfRule type="iconSet" priority="82">
      <iconSet iconSet="3Symbols" showValue="0">
        <cfvo type="percent" val="0"/>
        <cfvo type="num" val="0"/>
        <cfvo type="num" val="1"/>
      </iconSet>
    </cfRule>
  </conditionalFormatting>
  <conditionalFormatting sqref="I5:I13">
    <cfRule type="cellIs" dxfId="42" priority="8" operator="equal">
      <formula>"Complet"</formula>
    </cfRule>
    <cfRule type="cellIs" dxfId="41" priority="9" operator="equal">
      <formula>"Incomplet"</formula>
    </cfRule>
  </conditionalFormatting>
  <dataValidations count="5">
    <dataValidation type="whole" operator="greaterThan" allowBlank="1" showInputMessage="1" showErrorMessage="1" sqref="H26:H126 K26:K126 M26:N126" xr:uid="{B98F297A-56AD-4DC2-84F0-8D295705FA04}">
      <formula1>0</formula1>
    </dataValidation>
    <dataValidation type="list" allowBlank="1" showInputMessage="1" showErrorMessage="1" sqref="I5:I13" xr:uid="{E2092C9A-2F60-4A83-8E55-C61E567856DE}">
      <formula1>"Incomplet, Complet"</formula1>
    </dataValidation>
    <dataValidation type="list" allowBlank="1" showInputMessage="1" showErrorMessage="1" sqref="I26:I126" xr:uid="{002707F5-DB6A-4727-863E-E1E13D75484D}">
      <formula1>_CategoriesProfessionnelles_</formula1>
    </dataValidation>
    <dataValidation type="whole" operator="greaterThanOrEqual" allowBlank="1" showInputMessage="1" showErrorMessage="1" sqref="L26:L126" xr:uid="{4F7534CB-115B-48CF-99F4-DC685589B146}">
      <formula1>0</formula1>
    </dataValidation>
    <dataValidation type="whole" allowBlank="1" showInputMessage="1" showErrorMessage="1" sqref="O26:O126 R26:R126 U26:U126 X26:X126" xr:uid="{41C3F35D-E672-47EC-B301-35D0F978C36F}">
      <formula1>0</formula1>
      <formula2>1000</formula2>
    </dataValidation>
  </dataValidations>
  <hyperlinks>
    <hyperlink ref="B20" location="'F- RandD'!A1" display="13.RandD" xr:uid="{BDA3C33E-6DD4-4B19-82A8-0C178901D467}"/>
    <hyperlink ref="B19" location="'F- TransfertTechno'!A1" display="12.TransfertTechno" xr:uid="{4FBBD464-2CF2-41C6-89A4-A29AE6D2F014}"/>
    <hyperlink ref="B18" location="'F- DevCompetLocales'!A1" display="11.DevCompetLocales" xr:uid="{A9D2695D-7CA9-4D7E-9134-D74767666A1A}"/>
    <hyperlink ref="B17" location="'E- DépensesLocales'!A1" display="10.DépensesLocales" xr:uid="{0D3FBF6A-989F-408B-8389-30B6D748AF25}"/>
    <hyperlink ref="B16" location="'D- ListeServicesLoc'!A1" display="09.ListeServicesLoc" xr:uid="{37B70DCD-3B77-4C09-B199-0F117320C88E}"/>
    <hyperlink ref="B15" location="'D- Services Locaux'!A1" display="08.Services Locaux" xr:uid="{3B9C26DC-FF94-4051-A5F4-4AF244BBD0F3}"/>
    <hyperlink ref="B14" location="'C- ListeBiensLoc'!A1" display="07.ListeBiensLoc" xr:uid="{EA8EF14F-F281-4C59-9765-4C71C8908BB3}"/>
    <hyperlink ref="B13" location="'C- Biens Locaux'!A1" display="06.Biens Locaux" xr:uid="{5ACDC0E3-3E9E-4D2F-B166-4A280FFD5EE9}"/>
    <hyperlink ref="B12" location="'B- Passation de M.'!A1" display="05.Passation de M." xr:uid="{60750777-7A78-49BB-85AC-ADE2F59997F4}"/>
    <hyperlink ref="B11" location="'B-Facilitations'!A1" display="04.Facilitations" xr:uid="{EAFC2E30-EE0D-4362-A456-B70EB037ED1D}"/>
    <hyperlink ref="B10" location="'A-Remplacement'!A1" display="03.Remplacement" xr:uid="{713A9AA1-E47F-43CC-BBE6-D429B2C9DE8F}"/>
    <hyperlink ref="B9" location="'A-Formations'!A1" display="02.Formations" xr:uid="{E0010CDE-D207-42C5-BD43-65EF83926217}"/>
    <hyperlink ref="B7" location="'A-Emploi'!A1" display="01.Emploi" xr:uid="{3A995C39-D4D1-49BB-9051-9056573B5861}"/>
    <hyperlink ref="B6" location="RECAP!A1" display="RECAP" xr:uid="{FF7188F6-2852-421E-962E-CB40522A91BB}"/>
    <hyperlink ref="B5" location="Identification!A1" display="Identification" xr:uid="{2A2EB613-7295-4AAF-94E7-0FFFFF70881F}"/>
    <hyperlink ref="B4" location="Définitions!A1" display="Définitions" xr:uid="{01C50835-9119-4A40-8FF2-067C3E059500}"/>
    <hyperlink ref="B3" location="Instructions!A1" display="Instructions" xr:uid="{87CBC987-AAFE-4BC7-8AEF-EB1978E541F2}"/>
    <hyperlink ref="B8" location="IPL!A1" display="IPL" xr:uid="{199E5179-7719-4A34-BF13-30D02328B26E}"/>
    <hyperlink ref="B22" location="'G-ServicesFinanciers'!A1" display="15.Finances" xr:uid="{567084AF-7B93-4B57-B589-AA502DD10E23}"/>
    <hyperlink ref="B21" location="'G-Assurance'!A1" display="14. Assurance" xr:uid="{2D09BD4B-EA9B-4216-B727-B1E4A4AC4445}"/>
  </hyperlinks>
  <pageMargins left="0.7" right="0.7" top="0.75" bottom="0.75" header="0.3" footer="0.3"/>
  <pageSetup paperSize="9" orientation="portrait" r:id="rId1"/>
  <ignoredErrors>
    <ignoredError sqref="F34:G35 F26:F30 F31 S31:T31 M32:N125 M31:N31 F32:F33 K32:K33 K31 K34:K125 F37:G40 F36:G36 I36 F42:I125 F41:G41 I41 I34:I35 I37:I40 P32:Q125 P31:Q31 S32:T125 V31:W31 V32:W125 Y31:Z31 Y32:Z125" unlockedFormula="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8993-E645-4B25-8385-8DBFC5ACB211}">
  <sheetPr codeName="Sheet9">
    <tabColor theme="4"/>
  </sheetPr>
  <dimension ref="A1:R101"/>
  <sheetViews>
    <sheetView showGridLines="0" topLeftCell="A13" zoomScale="80" zoomScaleNormal="80" workbookViewId="0">
      <selection activeCell="I33" sqref="I33"/>
    </sheetView>
  </sheetViews>
  <sheetFormatPr baseColWidth="10" defaultColWidth="0" defaultRowHeight="14.5" x14ac:dyDescent="0.35"/>
  <cols>
    <col min="1" max="1" width="5.453125" customWidth="1"/>
    <col min="2" max="2" width="18.81640625" style="60" customWidth="1"/>
    <col min="3" max="3" width="2.453125" style="55" hidden="1" customWidth="1"/>
    <col min="4" max="4" width="3.1796875" style="20" customWidth="1"/>
    <col min="5" max="5" width="3.1796875" customWidth="1"/>
    <col min="6" max="6" width="6.81640625" bestFit="1" customWidth="1"/>
    <col min="7" max="7" width="27.81640625" customWidth="1"/>
    <col min="8" max="8" width="28.453125" customWidth="1"/>
    <col min="9" max="9" width="31.81640625" bestFit="1" customWidth="1"/>
    <col min="10" max="10" width="23.1796875" customWidth="1"/>
    <col min="11" max="11" width="20.81640625" style="340" customWidth="1"/>
    <col min="12" max="12" width="20.81640625" customWidth="1"/>
    <col min="13" max="16" width="20.81640625" style="341" customWidth="1"/>
    <col min="17" max="17" width="32.453125" customWidth="1"/>
    <col min="18" max="18" width="4.1796875" customWidth="1"/>
    <col min="19" max="16384" width="8.81640625" hidden="1"/>
  </cols>
  <sheetData>
    <row r="1" spans="2:17" ht="15" customHeight="1" x14ac:dyDescent="0.35">
      <c r="E1" s="60"/>
      <c r="F1" s="14" t="s">
        <v>322</v>
      </c>
      <c r="G1" s="14" t="s">
        <v>323</v>
      </c>
      <c r="H1" s="14"/>
      <c r="I1" s="14"/>
      <c r="J1" s="14"/>
      <c r="K1" s="14"/>
      <c r="L1" s="14"/>
      <c r="M1" s="14"/>
      <c r="N1" s="14"/>
      <c r="O1" s="14"/>
      <c r="P1" s="14"/>
      <c r="Q1" s="14"/>
    </row>
    <row r="2" spans="2:17" x14ac:dyDescent="0.35">
      <c r="B2" s="61"/>
      <c r="C2" s="56"/>
      <c r="F2">
        <v>1</v>
      </c>
      <c r="G2" s="329" t="s">
        <v>324</v>
      </c>
      <c r="H2" s="329"/>
      <c r="I2" s="329"/>
      <c r="J2" s="16"/>
      <c r="K2" s="16"/>
      <c r="L2" s="16"/>
      <c r="M2" s="16"/>
      <c r="N2" s="16"/>
      <c r="O2" s="16"/>
      <c r="P2" s="16"/>
      <c r="Q2" s="16"/>
    </row>
    <row r="3" spans="2:17" x14ac:dyDescent="0.35">
      <c r="B3" s="62" t="s">
        <v>1</v>
      </c>
      <c r="C3" s="57">
        <v>1</v>
      </c>
      <c r="D3" s="105">
        <f>IF(Instructions!H38="Complet",1,0)</f>
        <v>0</v>
      </c>
      <c r="H3" s="4"/>
      <c r="K3"/>
      <c r="M3"/>
      <c r="N3"/>
      <c r="O3"/>
      <c r="P3"/>
    </row>
    <row r="4" spans="2:17" x14ac:dyDescent="0.35">
      <c r="B4" s="62" t="s">
        <v>2</v>
      </c>
      <c r="C4" s="57">
        <v>2</v>
      </c>
      <c r="D4" s="105">
        <v>1</v>
      </c>
      <c r="K4"/>
      <c r="M4"/>
      <c r="N4"/>
      <c r="O4"/>
      <c r="P4"/>
    </row>
    <row r="5" spans="2:17" x14ac:dyDescent="0.35">
      <c r="B5" s="62" t="s">
        <v>3</v>
      </c>
      <c r="C5" s="57">
        <v>3</v>
      </c>
      <c r="D5" s="105">
        <f>IF(Identification!G3="Complet",1,0)</f>
        <v>0</v>
      </c>
      <c r="H5" s="330" t="s">
        <v>212</v>
      </c>
      <c r="I5" s="24" t="s">
        <v>471</v>
      </c>
      <c r="K5"/>
      <c r="M5"/>
      <c r="N5"/>
      <c r="O5"/>
      <c r="P5"/>
    </row>
    <row r="6" spans="2:17" x14ac:dyDescent="0.35">
      <c r="B6" s="62" t="s">
        <v>4</v>
      </c>
      <c r="C6" s="57">
        <v>4</v>
      </c>
      <c r="D6" s="105">
        <v>1</v>
      </c>
      <c r="H6" s="30"/>
      <c r="I6" s="20"/>
      <c r="K6"/>
      <c r="M6"/>
      <c r="N6"/>
      <c r="O6"/>
      <c r="P6"/>
    </row>
    <row r="7" spans="2:17" ht="15" thickBot="1" x14ac:dyDescent="0.4">
      <c r="B7" s="62" t="s">
        <v>5</v>
      </c>
      <c r="C7" s="57">
        <v>5</v>
      </c>
      <c r="D7" s="105">
        <f>IF('A-Emploi'!G5="Complet",1,0)</f>
        <v>0</v>
      </c>
      <c r="H7" s="30"/>
      <c r="I7" s="20"/>
      <c r="K7"/>
      <c r="M7"/>
      <c r="N7"/>
      <c r="O7"/>
      <c r="P7"/>
    </row>
    <row r="8" spans="2:17" ht="15.5" thickTop="1" thickBot="1" x14ac:dyDescent="0.4">
      <c r="B8" s="62" t="s">
        <v>6</v>
      </c>
      <c r="C8" s="57">
        <v>6</v>
      </c>
      <c r="D8" s="105">
        <v>1</v>
      </c>
      <c r="H8" s="331" t="s">
        <v>289</v>
      </c>
      <c r="I8" s="332" cm="1">
        <f t="array" ref="I8:M8">L22:P22</f>
        <v>2024</v>
      </c>
      <c r="J8" s="333">
        <v>2025</v>
      </c>
      <c r="K8" s="333">
        <v>2026</v>
      </c>
      <c r="L8" s="333">
        <v>2027</v>
      </c>
      <c r="M8" s="333">
        <v>2028</v>
      </c>
      <c r="N8"/>
      <c r="O8"/>
      <c r="P8"/>
    </row>
    <row r="9" spans="2:17" ht="15.5" thickTop="1" thickBot="1" x14ac:dyDescent="0.4">
      <c r="B9" s="62" t="s">
        <v>7</v>
      </c>
      <c r="C9" s="57">
        <v>7</v>
      </c>
      <c r="D9" s="105">
        <f>IF('A-Formations'!I5="Complet",1,0)</f>
        <v>0</v>
      </c>
      <c r="H9" s="331" t="s">
        <v>681</v>
      </c>
      <c r="I9" s="334">
        <f>SUM(Facilitation[Coût de la Facilitation (FCFA)])</f>
        <v>0</v>
      </c>
      <c r="J9" s="334">
        <f>SUM(Facilitation[Coût de la Facilitation (FCFA)2])</f>
        <v>0</v>
      </c>
      <c r="K9" s="334">
        <f>SUM(Facilitation[Coût de la Facilitation (FCFA)3])</f>
        <v>0</v>
      </c>
      <c r="L9" s="334">
        <f>SUM(Facilitation[Coût de la Facilitation (FCFA)4])</f>
        <v>0</v>
      </c>
      <c r="M9" s="334">
        <f>SUM(Facilitation[Coût de la Facilitation (FCFA)5])</f>
        <v>0</v>
      </c>
      <c r="N9"/>
      <c r="O9"/>
      <c r="P9"/>
    </row>
    <row r="10" spans="2:17" ht="15" thickTop="1" x14ac:dyDescent="0.35">
      <c r="B10" s="62" t="s">
        <v>8</v>
      </c>
      <c r="C10" s="57">
        <v>8</v>
      </c>
      <c r="D10" s="105">
        <f>IF('A-Remplacement'!I5="Complet",1,0)</f>
        <v>0</v>
      </c>
      <c r="H10" s="30"/>
      <c r="I10" s="20"/>
      <c r="K10"/>
      <c r="M10"/>
      <c r="N10"/>
      <c r="O10"/>
      <c r="P10"/>
    </row>
    <row r="11" spans="2:17" x14ac:dyDescent="0.35">
      <c r="B11" s="62" t="s">
        <v>9</v>
      </c>
      <c r="C11" s="57">
        <v>9</v>
      </c>
      <c r="D11" s="105">
        <f>IF('B-Facilitations'!I5="Complet",1,0)</f>
        <v>0</v>
      </c>
      <c r="H11" s="30"/>
      <c r="I11" s="20"/>
      <c r="K11"/>
      <c r="M11"/>
      <c r="N11"/>
      <c r="O11"/>
      <c r="P11"/>
    </row>
    <row r="12" spans="2:17" x14ac:dyDescent="0.35">
      <c r="B12" s="62" t="s">
        <v>10</v>
      </c>
      <c r="C12" s="57">
        <v>10</v>
      </c>
      <c r="D12" s="105">
        <f>IF('B- Passation de M.'!I5="Complet",1,0)</f>
        <v>0</v>
      </c>
      <c r="H12" s="30"/>
      <c r="I12" s="20"/>
      <c r="K12"/>
      <c r="M12"/>
      <c r="N12"/>
      <c r="O12"/>
      <c r="P12"/>
    </row>
    <row r="13" spans="2:17" x14ac:dyDescent="0.35">
      <c r="B13" s="62" t="s">
        <v>11</v>
      </c>
      <c r="C13" s="57">
        <v>11</v>
      </c>
      <c r="D13" s="105">
        <f>IF('C- Biens'!I5="Complet",1,0)</f>
        <v>0</v>
      </c>
      <c r="H13" s="30"/>
      <c r="I13" s="20"/>
      <c r="K13"/>
      <c r="M13"/>
      <c r="N13"/>
      <c r="O13"/>
      <c r="P13"/>
    </row>
    <row r="14" spans="2:17" x14ac:dyDescent="0.35">
      <c r="B14" s="62" t="s">
        <v>12</v>
      </c>
      <c r="C14" s="57">
        <v>12</v>
      </c>
      <c r="D14" s="105">
        <f>IF('C- ListeBiensLoc'!I5="Complet",1,0)</f>
        <v>0</v>
      </c>
      <c r="H14" s="30"/>
      <c r="I14" s="20"/>
      <c r="K14"/>
      <c r="M14"/>
      <c r="N14"/>
      <c r="O14"/>
      <c r="P14"/>
    </row>
    <row r="15" spans="2:17" x14ac:dyDescent="0.35">
      <c r="B15" s="62" t="s">
        <v>13</v>
      </c>
      <c r="C15" s="57">
        <v>13</v>
      </c>
      <c r="D15" s="105">
        <f>IF('D- Services'!H5="Complet",1,0)</f>
        <v>0</v>
      </c>
      <c r="H15" s="30"/>
      <c r="I15" s="20"/>
      <c r="K15"/>
      <c r="M15"/>
      <c r="N15"/>
      <c r="O15"/>
      <c r="P15"/>
    </row>
    <row r="16" spans="2:17" x14ac:dyDescent="0.35">
      <c r="B16" s="62" t="s">
        <v>14</v>
      </c>
      <c r="C16" s="57">
        <v>14</v>
      </c>
      <c r="D16" s="105">
        <f>IF('D- ListeServicesLoc'!I5="Complet",1,0)</f>
        <v>0</v>
      </c>
      <c r="H16" s="30"/>
      <c r="I16" s="20"/>
      <c r="K16"/>
      <c r="M16"/>
      <c r="N16"/>
      <c r="O16"/>
      <c r="P16"/>
    </row>
    <row r="17" spans="2:17" x14ac:dyDescent="0.35">
      <c r="B17" s="62" t="s">
        <v>15</v>
      </c>
      <c r="C17" s="57">
        <v>15</v>
      </c>
      <c r="D17" s="105">
        <f>IF('E- Dépenses'!H5="Complet",1,0)</f>
        <v>0</v>
      </c>
      <c r="H17" s="30"/>
      <c r="I17" s="20"/>
      <c r="K17"/>
      <c r="M17"/>
      <c r="N17"/>
      <c r="O17"/>
      <c r="P17"/>
    </row>
    <row r="18" spans="2:17" x14ac:dyDescent="0.35">
      <c r="B18" s="62" t="s">
        <v>16</v>
      </c>
      <c r="C18" s="57">
        <v>16</v>
      </c>
      <c r="D18" s="105">
        <f>IF('F- DevCompetLocales'!I5="Complet",1,0)</f>
        <v>0</v>
      </c>
      <c r="H18" s="30"/>
      <c r="I18" s="20"/>
      <c r="K18"/>
      <c r="M18"/>
      <c r="N18"/>
      <c r="O18"/>
      <c r="P18"/>
    </row>
    <row r="19" spans="2:17" x14ac:dyDescent="0.35">
      <c r="B19" s="62" t="s">
        <v>17</v>
      </c>
      <c r="C19" s="57">
        <v>17</v>
      </c>
      <c r="D19" s="105">
        <f>IF('F- TransfertTechno'!I5="Complet",1,0)</f>
        <v>0</v>
      </c>
      <c r="H19" s="30"/>
      <c r="I19" s="20"/>
      <c r="K19"/>
      <c r="M19"/>
      <c r="N19"/>
      <c r="O19"/>
      <c r="P19"/>
    </row>
    <row r="20" spans="2:17" x14ac:dyDescent="0.35">
      <c r="B20" s="62" t="s">
        <v>472</v>
      </c>
      <c r="C20" s="57">
        <v>18</v>
      </c>
      <c r="D20" s="105">
        <f>IF('F- RandD'!I5="Complet",1,0)</f>
        <v>0</v>
      </c>
      <c r="H20" s="30"/>
      <c r="I20" s="20"/>
      <c r="K20"/>
      <c r="M20"/>
      <c r="N20"/>
      <c r="O20"/>
      <c r="P20"/>
    </row>
    <row r="21" spans="2:17" ht="14.5" customHeight="1" thickBot="1" x14ac:dyDescent="0.4">
      <c r="B21" s="62" t="s">
        <v>473</v>
      </c>
      <c r="C21" s="57">
        <v>19</v>
      </c>
      <c r="D21" s="105">
        <f>IF('G-Assurance'!I6="Complet",1,0)</f>
        <v>0</v>
      </c>
      <c r="H21" s="30"/>
      <c r="I21" s="20"/>
      <c r="K21"/>
      <c r="M21"/>
      <c r="N21"/>
      <c r="O21"/>
      <c r="P21"/>
    </row>
    <row r="22" spans="2:17" ht="19" thickBot="1" x14ac:dyDescent="0.5">
      <c r="B22" s="62" t="s">
        <v>676</v>
      </c>
      <c r="C22" s="57">
        <v>20</v>
      </c>
      <c r="D22" s="105">
        <f>IF('G-ServicesFinanciers'!I6="Complet",1,0)</f>
        <v>0</v>
      </c>
      <c r="G22" s="335"/>
      <c r="H22" s="335"/>
      <c r="I22" s="335"/>
      <c r="K22"/>
      <c r="L22" s="336">
        <f>+Identification!G14</f>
        <v>2024</v>
      </c>
      <c r="M22" s="336">
        <f>+L22+1</f>
        <v>2025</v>
      </c>
      <c r="N22" s="336">
        <f t="shared" ref="N22:P22" si="0">+M22+1</f>
        <v>2026</v>
      </c>
      <c r="O22" s="336">
        <f t="shared" si="0"/>
        <v>2027</v>
      </c>
      <c r="P22" s="336">
        <f t="shared" si="0"/>
        <v>2028</v>
      </c>
    </row>
    <row r="23" spans="2:17" s="13" customFormat="1" ht="29" x14ac:dyDescent="0.35">
      <c r="E23"/>
      <c r="F23" s="7" t="s">
        <v>291</v>
      </c>
      <c r="G23" s="7" t="s">
        <v>66</v>
      </c>
      <c r="H23" s="7" t="s">
        <v>70</v>
      </c>
      <c r="I23" s="7" t="s">
        <v>325</v>
      </c>
      <c r="J23" s="7" t="s">
        <v>326</v>
      </c>
      <c r="K23" s="7" t="s">
        <v>327</v>
      </c>
      <c r="L23" s="337" t="s">
        <v>328</v>
      </c>
      <c r="M23" s="338" t="s">
        <v>329</v>
      </c>
      <c r="N23" s="338" t="s">
        <v>330</v>
      </c>
      <c r="O23" s="338" t="s">
        <v>331</v>
      </c>
      <c r="P23" s="339" t="s">
        <v>332</v>
      </c>
      <c r="Q23" s="7" t="s">
        <v>333</v>
      </c>
    </row>
    <row r="24" spans="2:17" x14ac:dyDescent="0.35">
      <c r="B24"/>
      <c r="C24"/>
      <c r="D24"/>
      <c r="F24" s="342" t="str">
        <f>IF(Facilitation[[#This Row],[Type de facilitation]]="","",ROW(A1))</f>
        <v/>
      </c>
      <c r="G24" s="65"/>
      <c r="H24" s="65"/>
      <c r="I24" s="65"/>
      <c r="J24" s="65"/>
      <c r="K24" s="524"/>
      <c r="L24" s="65"/>
      <c r="M24" s="119"/>
      <c r="N24" s="119"/>
      <c r="O24" s="119"/>
      <c r="P24" s="217"/>
      <c r="Q24" s="65"/>
    </row>
    <row r="25" spans="2:17" x14ac:dyDescent="0.35">
      <c r="B25"/>
      <c r="C25"/>
      <c r="D25"/>
      <c r="F25" s="342" t="str">
        <f>IF(Facilitation[[#This Row],[Type de facilitation]]="","",ROW(A2))</f>
        <v/>
      </c>
      <c r="G25" s="65"/>
      <c r="H25" s="65"/>
      <c r="I25" s="65"/>
      <c r="J25" s="65"/>
      <c r="K25" s="524"/>
      <c r="L25" s="65"/>
      <c r="M25" s="119"/>
      <c r="N25" s="119"/>
      <c r="O25" s="119"/>
      <c r="P25" s="217"/>
      <c r="Q25" s="65"/>
    </row>
    <row r="26" spans="2:17" x14ac:dyDescent="0.35">
      <c r="B26"/>
      <c r="C26"/>
      <c r="D26"/>
      <c r="F26" s="342" t="str">
        <f>IF(Facilitation[[#This Row],[Type de facilitation]]="","",ROW(A3))</f>
        <v/>
      </c>
      <c r="G26" s="65"/>
      <c r="H26" s="65"/>
      <c r="I26" s="65"/>
      <c r="J26" s="65"/>
      <c r="K26" s="524"/>
      <c r="L26" s="65"/>
      <c r="M26" s="65"/>
      <c r="N26" s="119"/>
      <c r="O26" s="119"/>
      <c r="P26" s="217"/>
      <c r="Q26" s="65"/>
    </row>
    <row r="27" spans="2:17" x14ac:dyDescent="0.35">
      <c r="B27"/>
      <c r="C27"/>
      <c r="D27"/>
      <c r="F27" s="342" t="str">
        <f>IF(Facilitation[[#This Row],[Type de facilitation]]="","",ROW(A4))</f>
        <v/>
      </c>
      <c r="G27" s="65"/>
      <c r="H27" s="65"/>
      <c r="I27" s="65"/>
      <c r="J27" s="65"/>
      <c r="K27" s="65"/>
      <c r="L27" s="216"/>
      <c r="M27" s="216"/>
      <c r="N27" s="119"/>
      <c r="O27" s="119"/>
      <c r="P27" s="217"/>
      <c r="Q27" s="65"/>
    </row>
    <row r="28" spans="2:17" x14ac:dyDescent="0.35">
      <c r="B28"/>
      <c r="C28"/>
      <c r="D28"/>
      <c r="F28" s="342" t="str">
        <f>IF(Facilitation[[#This Row],[Type de facilitation]]="","",ROW(A5))</f>
        <v/>
      </c>
      <c r="G28" s="65"/>
      <c r="H28" s="65"/>
      <c r="I28" s="65"/>
      <c r="J28" s="65"/>
      <c r="K28" s="65"/>
      <c r="L28" s="218"/>
      <c r="M28" s="218"/>
      <c r="N28" s="120"/>
      <c r="O28" s="120"/>
      <c r="P28" s="219"/>
      <c r="Q28" s="65"/>
    </row>
    <row r="29" spans="2:17" x14ac:dyDescent="0.35">
      <c r="B29"/>
      <c r="C29"/>
      <c r="D29"/>
      <c r="F29" s="342" t="str">
        <f>IF(Facilitation[[#This Row],[Type de facilitation]]="","",ROW(A6))</f>
        <v/>
      </c>
      <c r="G29" s="65"/>
      <c r="H29" s="65"/>
      <c r="I29" s="65"/>
      <c r="J29" s="65"/>
      <c r="K29" s="65"/>
      <c r="L29" s="218"/>
      <c r="M29" s="218"/>
      <c r="N29" s="120"/>
      <c r="O29" s="120"/>
      <c r="P29" s="219"/>
      <c r="Q29" s="65"/>
    </row>
    <row r="30" spans="2:17" x14ac:dyDescent="0.35">
      <c r="B30"/>
      <c r="C30"/>
      <c r="D30"/>
      <c r="F30" s="342" t="str">
        <f>IF(Facilitation[[#This Row],[Type de facilitation]]="","",ROW(A7))</f>
        <v/>
      </c>
      <c r="G30" s="65"/>
      <c r="H30" s="65"/>
      <c r="I30" s="65"/>
      <c r="J30" s="65"/>
      <c r="K30" s="65"/>
      <c r="L30" s="218"/>
      <c r="M30" s="120"/>
      <c r="N30" s="120"/>
      <c r="O30" s="120"/>
      <c r="P30" s="219"/>
      <c r="Q30" s="65"/>
    </row>
    <row r="31" spans="2:17" x14ac:dyDescent="0.35">
      <c r="B31"/>
      <c r="C31"/>
      <c r="D31"/>
      <c r="F31" s="342" t="str">
        <f>IF(Facilitation[[#This Row],[Type de facilitation]]="","",ROW(A8))</f>
        <v/>
      </c>
      <c r="G31" s="65"/>
      <c r="H31" s="65"/>
      <c r="I31" s="65"/>
      <c r="J31" s="65"/>
      <c r="K31" s="65"/>
      <c r="L31" s="218"/>
      <c r="M31" s="120"/>
      <c r="N31" s="120"/>
      <c r="O31" s="120"/>
      <c r="P31" s="219"/>
      <c r="Q31" s="65"/>
    </row>
    <row r="32" spans="2:17" x14ac:dyDescent="0.35">
      <c r="B32"/>
      <c r="C32"/>
      <c r="D32"/>
      <c r="F32" s="342" t="str">
        <f>IF(Facilitation[[#This Row],[Type de facilitation]]="","",ROW(A9))</f>
        <v/>
      </c>
      <c r="G32" s="65"/>
      <c r="H32" s="65"/>
      <c r="I32" s="65"/>
      <c r="J32" s="65"/>
      <c r="K32" s="65"/>
      <c r="L32" s="218"/>
      <c r="M32" s="120"/>
      <c r="N32" s="120"/>
      <c r="O32" s="120"/>
      <c r="P32" s="219"/>
      <c r="Q32" s="65"/>
    </row>
    <row r="33" spans="2:17" x14ac:dyDescent="0.35">
      <c r="B33"/>
      <c r="C33"/>
      <c r="D33"/>
      <c r="F33" s="342" t="str">
        <f>IF(Facilitation[[#This Row],[Type de facilitation]]="","",ROW(A10))</f>
        <v/>
      </c>
      <c r="G33" s="65"/>
      <c r="H33" s="65"/>
      <c r="I33" s="65"/>
      <c r="J33" s="65"/>
      <c r="K33" s="65"/>
      <c r="L33" s="218"/>
      <c r="M33" s="120"/>
      <c r="N33" s="120"/>
      <c r="O33" s="120"/>
      <c r="P33" s="219"/>
      <c r="Q33" s="65"/>
    </row>
    <row r="34" spans="2:17" x14ac:dyDescent="0.35">
      <c r="B34"/>
      <c r="C34"/>
      <c r="D34"/>
      <c r="F34" s="342" t="str">
        <f>IF(Facilitation[[#This Row],[Type de facilitation]]="","",ROW(A11))</f>
        <v/>
      </c>
      <c r="G34" s="65"/>
      <c r="H34" s="65"/>
      <c r="I34" s="65"/>
      <c r="J34" s="65"/>
      <c r="K34" s="65"/>
      <c r="L34" s="218"/>
      <c r="M34" s="120"/>
      <c r="N34" s="120"/>
      <c r="O34" s="120"/>
      <c r="P34" s="219"/>
      <c r="Q34" s="65"/>
    </row>
    <row r="35" spans="2:17" x14ac:dyDescent="0.35">
      <c r="B35"/>
      <c r="C35"/>
      <c r="D35"/>
      <c r="F35" s="342" t="str">
        <f>IF(Facilitation[[#This Row],[Type de facilitation]]="","",ROW(A12))</f>
        <v/>
      </c>
      <c r="G35" s="65"/>
      <c r="H35" s="65"/>
      <c r="I35" s="65"/>
      <c r="J35" s="65"/>
      <c r="K35" s="65"/>
      <c r="L35" s="218"/>
      <c r="M35" s="120"/>
      <c r="N35" s="120"/>
      <c r="O35" s="120"/>
      <c r="P35" s="219"/>
      <c r="Q35" s="65"/>
    </row>
    <row r="36" spans="2:17" x14ac:dyDescent="0.35">
      <c r="B36"/>
      <c r="C36"/>
      <c r="D36"/>
      <c r="F36" s="342" t="str">
        <f>IF(Facilitation[[#This Row],[Type de facilitation]]="","",ROW(A13))</f>
        <v/>
      </c>
      <c r="G36" s="65"/>
      <c r="H36" s="65"/>
      <c r="I36" s="65"/>
      <c r="J36" s="65"/>
      <c r="K36" s="65"/>
      <c r="L36" s="218"/>
      <c r="M36" s="120"/>
      <c r="N36" s="120"/>
      <c r="O36" s="120"/>
      <c r="P36" s="219"/>
      <c r="Q36" s="65"/>
    </row>
    <row r="37" spans="2:17" x14ac:dyDescent="0.35">
      <c r="B37"/>
      <c r="C37"/>
      <c r="D37"/>
      <c r="F37" s="342" t="str">
        <f>IF(Facilitation[[#This Row],[Type de facilitation]]="","",ROW(A14))</f>
        <v/>
      </c>
      <c r="G37" s="65"/>
      <c r="H37" s="65"/>
      <c r="I37" s="65"/>
      <c r="J37" s="65"/>
      <c r="K37" s="65"/>
      <c r="L37" s="218"/>
      <c r="M37" s="120"/>
      <c r="N37" s="120"/>
      <c r="O37" s="120"/>
      <c r="P37" s="219"/>
      <c r="Q37" s="65"/>
    </row>
    <row r="38" spans="2:17" x14ac:dyDescent="0.35">
      <c r="B38"/>
      <c r="C38"/>
      <c r="D38"/>
      <c r="F38" s="342" t="str">
        <f>IF(Facilitation[[#This Row],[Type de facilitation]]="","",ROW(A15))</f>
        <v/>
      </c>
      <c r="G38" s="65"/>
      <c r="H38" s="65"/>
      <c r="I38" s="65"/>
      <c r="J38" s="65"/>
      <c r="K38" s="65"/>
      <c r="L38" s="218"/>
      <c r="M38" s="120"/>
      <c r="N38" s="120"/>
      <c r="O38" s="120"/>
      <c r="P38" s="219"/>
      <c r="Q38" s="65"/>
    </row>
    <row r="39" spans="2:17" x14ac:dyDescent="0.35">
      <c r="B39"/>
      <c r="C39"/>
      <c r="D39"/>
      <c r="F39" s="342" t="str">
        <f>IF(Facilitation[[#This Row],[Type de facilitation]]="","",ROW(A16))</f>
        <v/>
      </c>
      <c r="G39" s="65"/>
      <c r="H39" s="65"/>
      <c r="I39" s="65"/>
      <c r="J39" s="65"/>
      <c r="K39" s="65"/>
      <c r="L39" s="218"/>
      <c r="M39" s="120"/>
      <c r="N39" s="120"/>
      <c r="O39" s="120"/>
      <c r="P39" s="219"/>
      <c r="Q39" s="65"/>
    </row>
    <row r="40" spans="2:17" x14ac:dyDescent="0.35">
      <c r="B40"/>
      <c r="C40"/>
      <c r="D40"/>
      <c r="F40" s="342" t="str">
        <f>IF(Facilitation[[#This Row],[Type de facilitation]]="","",ROW(A17))</f>
        <v/>
      </c>
      <c r="G40" s="65"/>
      <c r="H40" s="65"/>
      <c r="I40" s="65"/>
      <c r="J40" s="65"/>
      <c r="K40" s="65"/>
      <c r="L40" s="218"/>
      <c r="M40" s="120"/>
      <c r="N40" s="120"/>
      <c r="O40" s="120"/>
      <c r="P40" s="219"/>
      <c r="Q40" s="65"/>
    </row>
    <row r="41" spans="2:17" x14ac:dyDescent="0.35">
      <c r="B41"/>
      <c r="C41"/>
      <c r="D41"/>
      <c r="F41" s="342" t="str">
        <f>IF(Facilitation[[#This Row],[Type de facilitation]]="","",ROW(A18))</f>
        <v/>
      </c>
      <c r="G41" s="65"/>
      <c r="H41" s="65"/>
      <c r="I41" s="65"/>
      <c r="J41" s="65"/>
      <c r="K41" s="65"/>
      <c r="L41" s="218"/>
      <c r="M41" s="120"/>
      <c r="N41" s="120"/>
      <c r="O41" s="120"/>
      <c r="P41" s="219"/>
      <c r="Q41" s="65"/>
    </row>
    <row r="42" spans="2:17" x14ac:dyDescent="0.35">
      <c r="B42"/>
      <c r="C42"/>
      <c r="D42"/>
      <c r="F42" s="342" t="str">
        <f>IF(Facilitation[[#This Row],[Type de facilitation]]="","",ROW(A19))</f>
        <v/>
      </c>
      <c r="G42" s="65"/>
      <c r="H42" s="65"/>
      <c r="I42" s="65"/>
      <c r="J42" s="65"/>
      <c r="K42" s="65"/>
      <c r="L42" s="218"/>
      <c r="M42" s="120"/>
      <c r="N42" s="120"/>
      <c r="O42" s="120"/>
      <c r="P42" s="219"/>
      <c r="Q42" s="65"/>
    </row>
    <row r="43" spans="2:17" x14ac:dyDescent="0.35">
      <c r="B43"/>
      <c r="C43"/>
      <c r="D43"/>
      <c r="F43" s="342" t="str">
        <f>IF(Facilitation[[#This Row],[Type de facilitation]]="","",ROW(A20))</f>
        <v/>
      </c>
      <c r="G43" s="65"/>
      <c r="H43" s="65"/>
      <c r="I43" s="65"/>
      <c r="J43" s="65"/>
      <c r="K43" s="65"/>
      <c r="L43" s="218"/>
      <c r="M43" s="120"/>
      <c r="N43" s="120"/>
      <c r="O43" s="120"/>
      <c r="P43" s="219"/>
      <c r="Q43" s="65"/>
    </row>
    <row r="44" spans="2:17" x14ac:dyDescent="0.35">
      <c r="B44"/>
      <c r="C44"/>
      <c r="D44"/>
      <c r="F44" s="342" t="str">
        <f>IF(Facilitation[[#This Row],[Type de facilitation]]="","",ROW(A21))</f>
        <v/>
      </c>
      <c r="G44" s="65"/>
      <c r="H44" s="65"/>
      <c r="I44" s="65"/>
      <c r="J44" s="65"/>
      <c r="K44" s="65"/>
      <c r="L44" s="218"/>
      <c r="M44" s="120"/>
      <c r="N44" s="120"/>
      <c r="O44" s="120"/>
      <c r="P44" s="219"/>
      <c r="Q44" s="65"/>
    </row>
    <row r="45" spans="2:17" x14ac:dyDescent="0.35">
      <c r="B45"/>
      <c r="C45"/>
      <c r="D45"/>
      <c r="F45" s="342" t="str">
        <f>IF(Facilitation[[#This Row],[Type de facilitation]]="","",ROW(A22))</f>
        <v/>
      </c>
      <c r="G45" s="65"/>
      <c r="H45" s="65"/>
      <c r="I45" s="65"/>
      <c r="J45" s="65"/>
      <c r="K45" s="65"/>
      <c r="L45" s="218"/>
      <c r="M45" s="120"/>
      <c r="N45" s="120"/>
      <c r="O45" s="120"/>
      <c r="P45" s="219"/>
      <c r="Q45" s="65"/>
    </row>
    <row r="46" spans="2:17" x14ac:dyDescent="0.35">
      <c r="B46"/>
      <c r="C46"/>
      <c r="D46"/>
      <c r="F46" s="342" t="str">
        <f>IF(Facilitation[[#This Row],[Type de facilitation]]="","",ROW(A23))</f>
        <v/>
      </c>
      <c r="G46" s="65"/>
      <c r="H46" s="65"/>
      <c r="I46" s="65"/>
      <c r="J46" s="65"/>
      <c r="K46" s="65"/>
      <c r="L46" s="218"/>
      <c r="M46" s="120"/>
      <c r="N46" s="120"/>
      <c r="O46" s="120"/>
      <c r="P46" s="219"/>
      <c r="Q46" s="65"/>
    </row>
    <row r="47" spans="2:17" x14ac:dyDescent="0.35">
      <c r="B47"/>
      <c r="C47"/>
      <c r="D47"/>
      <c r="F47" s="342" t="str">
        <f>IF(Facilitation[[#This Row],[Type de facilitation]]="","",ROW(A24))</f>
        <v/>
      </c>
      <c r="G47" s="65"/>
      <c r="H47" s="65"/>
      <c r="I47" s="65"/>
      <c r="J47" s="65"/>
      <c r="K47" s="65"/>
      <c r="L47" s="218"/>
      <c r="M47" s="120"/>
      <c r="N47" s="120"/>
      <c r="O47" s="120"/>
      <c r="P47" s="219"/>
      <c r="Q47" s="65"/>
    </row>
    <row r="48" spans="2:17" x14ac:dyDescent="0.35">
      <c r="B48"/>
      <c r="C48"/>
      <c r="D48"/>
      <c r="F48" s="342" t="str">
        <f>IF(Facilitation[[#This Row],[Type de facilitation]]="","",ROW(A25))</f>
        <v/>
      </c>
      <c r="G48" s="65"/>
      <c r="H48" s="65"/>
      <c r="I48" s="65"/>
      <c r="J48" s="65"/>
      <c r="K48" s="65"/>
      <c r="L48" s="218"/>
      <c r="M48" s="120"/>
      <c r="N48" s="120"/>
      <c r="O48" s="120"/>
      <c r="P48" s="219"/>
      <c r="Q48" s="65"/>
    </row>
    <row r="49" spans="2:17" x14ac:dyDescent="0.35">
      <c r="B49"/>
      <c r="C49"/>
      <c r="D49"/>
      <c r="F49" s="342" t="str">
        <f>IF(Facilitation[[#This Row],[Type de facilitation]]="","",ROW(A26))</f>
        <v/>
      </c>
      <c r="G49" s="65"/>
      <c r="H49" s="65"/>
      <c r="I49" s="65"/>
      <c r="J49" s="65"/>
      <c r="K49" s="65"/>
      <c r="L49" s="218"/>
      <c r="M49" s="120"/>
      <c r="N49" s="120"/>
      <c r="O49" s="120"/>
      <c r="P49" s="219"/>
      <c r="Q49" s="65"/>
    </row>
    <row r="50" spans="2:17" x14ac:dyDescent="0.35">
      <c r="B50"/>
      <c r="C50"/>
      <c r="D50"/>
      <c r="F50" s="342" t="str">
        <f>IF(Facilitation[[#This Row],[Type de facilitation]]="","",ROW(A27))</f>
        <v/>
      </c>
      <c r="G50" s="65"/>
      <c r="H50" s="65"/>
      <c r="I50" s="65"/>
      <c r="J50" s="65"/>
      <c r="K50" s="65"/>
      <c r="L50" s="218"/>
      <c r="M50" s="120"/>
      <c r="N50" s="120"/>
      <c r="O50" s="120"/>
      <c r="P50" s="219"/>
      <c r="Q50" s="65"/>
    </row>
    <row r="51" spans="2:17" x14ac:dyDescent="0.35">
      <c r="B51"/>
      <c r="C51"/>
      <c r="D51"/>
      <c r="F51" s="342" t="str">
        <f>IF(Facilitation[[#This Row],[Type de facilitation]]="","",ROW(A28))</f>
        <v/>
      </c>
      <c r="G51" s="65"/>
      <c r="H51" s="65"/>
      <c r="I51" s="65"/>
      <c r="J51" s="65"/>
      <c r="K51" s="65"/>
      <c r="L51" s="218"/>
      <c r="M51" s="120"/>
      <c r="N51" s="120"/>
      <c r="O51" s="120"/>
      <c r="P51" s="219"/>
      <c r="Q51" s="65"/>
    </row>
    <row r="52" spans="2:17" x14ac:dyDescent="0.35">
      <c r="B52"/>
      <c r="C52"/>
      <c r="D52"/>
      <c r="F52" s="342" t="str">
        <f>IF(Facilitation[[#This Row],[Type de facilitation]]="","",ROW(A29))</f>
        <v/>
      </c>
      <c r="G52" s="65"/>
      <c r="H52" s="65"/>
      <c r="I52" s="65"/>
      <c r="J52" s="65"/>
      <c r="K52" s="65"/>
      <c r="L52" s="218"/>
      <c r="M52" s="120"/>
      <c r="N52" s="120"/>
      <c r="O52" s="120"/>
      <c r="P52" s="219"/>
      <c r="Q52" s="65"/>
    </row>
    <row r="53" spans="2:17" x14ac:dyDescent="0.35">
      <c r="B53"/>
      <c r="C53"/>
      <c r="D53"/>
      <c r="F53" s="342" t="str">
        <f>IF(Facilitation[[#This Row],[Type de facilitation]]="","",ROW(A30))</f>
        <v/>
      </c>
      <c r="G53" s="65"/>
      <c r="H53" s="65"/>
      <c r="I53" s="65"/>
      <c r="J53" s="65"/>
      <c r="K53" s="65"/>
      <c r="L53" s="218"/>
      <c r="M53" s="120"/>
      <c r="N53" s="120"/>
      <c r="O53" s="120"/>
      <c r="P53" s="219"/>
      <c r="Q53" s="65"/>
    </row>
    <row r="54" spans="2:17" x14ac:dyDescent="0.35">
      <c r="B54"/>
      <c r="C54"/>
      <c r="D54"/>
      <c r="F54" s="342" t="str">
        <f>IF(Facilitation[[#This Row],[Type de facilitation]]="","",ROW(A31))</f>
        <v/>
      </c>
      <c r="G54" s="65"/>
      <c r="H54" s="65"/>
      <c r="I54" s="65"/>
      <c r="J54" s="65"/>
      <c r="K54" s="65"/>
      <c r="L54" s="218"/>
      <c r="M54" s="120"/>
      <c r="N54" s="120"/>
      <c r="O54" s="120"/>
      <c r="P54" s="219"/>
      <c r="Q54" s="65"/>
    </row>
    <row r="55" spans="2:17" x14ac:dyDescent="0.35">
      <c r="B55"/>
      <c r="C55"/>
      <c r="D55"/>
      <c r="F55" s="342" t="str">
        <f>IF(Facilitation[[#This Row],[Type de facilitation]]="","",ROW(A32))</f>
        <v/>
      </c>
      <c r="G55" s="65"/>
      <c r="H55" s="65"/>
      <c r="I55" s="65"/>
      <c r="J55" s="65"/>
      <c r="K55" s="65"/>
      <c r="L55" s="218"/>
      <c r="M55" s="120"/>
      <c r="N55" s="120"/>
      <c r="O55" s="120"/>
      <c r="P55" s="219"/>
      <c r="Q55" s="65"/>
    </row>
    <row r="56" spans="2:17" x14ac:dyDescent="0.35">
      <c r="B56"/>
      <c r="C56"/>
      <c r="D56"/>
      <c r="F56" s="342" t="str">
        <f>IF(Facilitation[[#This Row],[Type de facilitation]]="","",ROW(A33))</f>
        <v/>
      </c>
      <c r="G56" s="65"/>
      <c r="H56" s="65"/>
      <c r="I56" s="65"/>
      <c r="J56" s="65"/>
      <c r="K56" s="65"/>
      <c r="L56" s="218"/>
      <c r="M56" s="120"/>
      <c r="N56" s="120"/>
      <c r="O56" s="120"/>
      <c r="P56" s="219"/>
      <c r="Q56" s="65"/>
    </row>
    <row r="57" spans="2:17" x14ac:dyDescent="0.35">
      <c r="B57"/>
      <c r="C57"/>
      <c r="D57"/>
      <c r="F57" s="342" t="str">
        <f>IF(Facilitation[[#This Row],[Type de facilitation]]="","",ROW(A34))</f>
        <v/>
      </c>
      <c r="G57" s="65"/>
      <c r="H57" s="65"/>
      <c r="I57" s="65"/>
      <c r="J57" s="65"/>
      <c r="K57" s="65"/>
      <c r="L57" s="218"/>
      <c r="M57" s="120"/>
      <c r="N57" s="120"/>
      <c r="O57" s="120"/>
      <c r="P57" s="219"/>
      <c r="Q57" s="65"/>
    </row>
    <row r="58" spans="2:17" x14ac:dyDescent="0.35">
      <c r="B58"/>
      <c r="C58"/>
      <c r="D58"/>
      <c r="F58" s="342" t="str">
        <f>IF(Facilitation[[#This Row],[Type de facilitation]]="","",ROW(A35))</f>
        <v/>
      </c>
      <c r="G58" s="65"/>
      <c r="H58" s="65"/>
      <c r="I58" s="65"/>
      <c r="J58" s="65"/>
      <c r="K58" s="65"/>
      <c r="L58" s="218"/>
      <c r="M58" s="120"/>
      <c r="N58" s="120"/>
      <c r="O58" s="120"/>
      <c r="P58" s="219"/>
      <c r="Q58" s="65"/>
    </row>
    <row r="59" spans="2:17" x14ac:dyDescent="0.35">
      <c r="B59"/>
      <c r="C59"/>
      <c r="D59"/>
      <c r="F59" s="342" t="str">
        <f>IF(Facilitation[[#This Row],[Type de facilitation]]="","",ROW(A36))</f>
        <v/>
      </c>
      <c r="G59" s="65"/>
      <c r="H59" s="65"/>
      <c r="I59" s="65"/>
      <c r="J59" s="65"/>
      <c r="K59" s="65"/>
      <c r="L59" s="218"/>
      <c r="M59" s="120"/>
      <c r="N59" s="120"/>
      <c r="O59" s="120"/>
      <c r="P59" s="219"/>
      <c r="Q59" s="65"/>
    </row>
    <row r="60" spans="2:17" x14ac:dyDescent="0.35">
      <c r="B60"/>
      <c r="C60"/>
      <c r="D60"/>
      <c r="F60" s="342" t="str">
        <f>IF(Facilitation[[#This Row],[Type de facilitation]]="","",ROW(A37))</f>
        <v/>
      </c>
      <c r="G60" s="65"/>
      <c r="H60" s="65"/>
      <c r="I60" s="65"/>
      <c r="J60" s="65"/>
      <c r="K60" s="65"/>
      <c r="L60" s="218"/>
      <c r="M60" s="120"/>
      <c r="N60" s="120"/>
      <c r="O60" s="120"/>
      <c r="P60" s="219"/>
      <c r="Q60" s="65"/>
    </row>
    <row r="61" spans="2:17" x14ac:dyDescent="0.35">
      <c r="B61"/>
      <c r="C61"/>
      <c r="D61"/>
      <c r="F61" s="342" t="str">
        <f>IF(Facilitation[[#This Row],[Type de facilitation]]="","",ROW(A38))</f>
        <v/>
      </c>
      <c r="G61" s="65"/>
      <c r="H61" s="65"/>
      <c r="I61" s="65"/>
      <c r="J61" s="65"/>
      <c r="K61" s="65"/>
      <c r="L61" s="218"/>
      <c r="M61" s="120"/>
      <c r="N61" s="120"/>
      <c r="O61" s="120"/>
      <c r="P61" s="219"/>
      <c r="Q61" s="65"/>
    </row>
    <row r="62" spans="2:17" x14ac:dyDescent="0.35">
      <c r="B62"/>
      <c r="C62"/>
      <c r="D62"/>
      <c r="F62" s="342" t="str">
        <f>IF(Facilitation[[#This Row],[Type de facilitation]]="","",ROW(A39))</f>
        <v/>
      </c>
      <c r="G62" s="65"/>
      <c r="H62" s="65"/>
      <c r="I62" s="65"/>
      <c r="J62" s="65"/>
      <c r="K62" s="65"/>
      <c r="L62" s="218"/>
      <c r="M62" s="120"/>
      <c r="N62" s="120"/>
      <c r="O62" s="120"/>
      <c r="P62" s="219"/>
      <c r="Q62" s="65"/>
    </row>
    <row r="63" spans="2:17" x14ac:dyDescent="0.35">
      <c r="B63"/>
      <c r="C63"/>
      <c r="D63"/>
      <c r="F63" s="342" t="str">
        <f>IF(Facilitation[[#This Row],[Type de facilitation]]="","",ROW(A40))</f>
        <v/>
      </c>
      <c r="G63" s="65"/>
      <c r="H63" s="65"/>
      <c r="I63" s="65"/>
      <c r="J63" s="65"/>
      <c r="K63" s="65"/>
      <c r="L63" s="218"/>
      <c r="M63" s="120"/>
      <c r="N63" s="120"/>
      <c r="O63" s="120"/>
      <c r="P63" s="219"/>
      <c r="Q63" s="65"/>
    </row>
    <row r="64" spans="2:17" x14ac:dyDescent="0.35">
      <c r="B64"/>
      <c r="C64"/>
      <c r="D64"/>
      <c r="F64" s="342" t="str">
        <f>IF(Facilitation[[#This Row],[Type de facilitation]]="","",ROW(A41))</f>
        <v/>
      </c>
      <c r="G64" s="65"/>
      <c r="H64" s="65"/>
      <c r="I64" s="65"/>
      <c r="J64" s="65"/>
      <c r="K64" s="65"/>
      <c r="L64" s="218"/>
      <c r="M64" s="120"/>
      <c r="N64" s="120"/>
      <c r="O64" s="120"/>
      <c r="P64" s="219"/>
      <c r="Q64" s="65"/>
    </row>
    <row r="65" spans="2:17" x14ac:dyDescent="0.35">
      <c r="B65"/>
      <c r="C65"/>
      <c r="D65"/>
      <c r="F65" s="342" t="str">
        <f>IF(Facilitation[[#This Row],[Type de facilitation]]="","",ROW(A42))</f>
        <v/>
      </c>
      <c r="G65" s="65"/>
      <c r="H65" s="65"/>
      <c r="I65" s="65"/>
      <c r="J65" s="65"/>
      <c r="K65" s="65"/>
      <c r="L65" s="218"/>
      <c r="M65" s="120"/>
      <c r="N65" s="120"/>
      <c r="O65" s="120"/>
      <c r="P65" s="219"/>
      <c r="Q65" s="65"/>
    </row>
    <row r="66" spans="2:17" x14ac:dyDescent="0.35">
      <c r="B66"/>
      <c r="C66"/>
      <c r="D66"/>
      <c r="F66" s="342" t="str">
        <f>IF(Facilitation[[#This Row],[Type de facilitation]]="","",ROW(A43))</f>
        <v/>
      </c>
      <c r="G66" s="65"/>
      <c r="H66" s="65"/>
      <c r="I66" s="65"/>
      <c r="J66" s="65"/>
      <c r="K66" s="65"/>
      <c r="L66" s="218"/>
      <c r="M66" s="120"/>
      <c r="N66" s="120"/>
      <c r="O66" s="120"/>
      <c r="P66" s="219"/>
      <c r="Q66" s="65"/>
    </row>
    <row r="67" spans="2:17" x14ac:dyDescent="0.35">
      <c r="B67"/>
      <c r="C67"/>
      <c r="D67"/>
      <c r="F67" s="342" t="str">
        <f>IF(Facilitation[[#This Row],[Type de facilitation]]="","",ROW(A44))</f>
        <v/>
      </c>
      <c r="G67" s="65"/>
      <c r="H67" s="65"/>
      <c r="I67" s="65"/>
      <c r="J67" s="65"/>
      <c r="K67" s="65"/>
      <c r="L67" s="218"/>
      <c r="M67" s="120"/>
      <c r="N67" s="120"/>
      <c r="O67" s="120"/>
      <c r="P67" s="219"/>
      <c r="Q67" s="65"/>
    </row>
    <row r="68" spans="2:17" x14ac:dyDescent="0.35">
      <c r="F68" s="342" t="str">
        <f>IF(Facilitation[[#This Row],[Type de facilitation]]="","",ROW(A45))</f>
        <v/>
      </c>
      <c r="G68" s="65"/>
      <c r="H68" s="65"/>
      <c r="I68" s="65"/>
      <c r="J68" s="65"/>
      <c r="K68" s="65"/>
      <c r="L68" s="218"/>
      <c r="M68" s="120"/>
      <c r="N68" s="120"/>
      <c r="O68" s="120"/>
      <c r="P68" s="219"/>
      <c r="Q68" s="65"/>
    </row>
    <row r="69" spans="2:17" x14ac:dyDescent="0.35">
      <c r="F69" s="342" t="str">
        <f>IF(Facilitation[[#This Row],[Type de facilitation]]="","",ROW(A46))</f>
        <v/>
      </c>
      <c r="G69" s="65"/>
      <c r="H69" s="65"/>
      <c r="I69" s="65"/>
      <c r="J69" s="65"/>
      <c r="K69" s="65"/>
      <c r="L69" s="218"/>
      <c r="M69" s="120"/>
      <c r="N69" s="120"/>
      <c r="O69" s="120"/>
      <c r="P69" s="219"/>
      <c r="Q69" s="65"/>
    </row>
    <row r="70" spans="2:17" x14ac:dyDescent="0.35">
      <c r="F70" s="342" t="str">
        <f>IF(Facilitation[[#This Row],[Type de facilitation]]="","",ROW(A47))</f>
        <v/>
      </c>
      <c r="G70" s="65"/>
      <c r="H70" s="65"/>
      <c r="I70" s="65"/>
      <c r="J70" s="65"/>
      <c r="K70" s="65"/>
      <c r="L70" s="218"/>
      <c r="M70" s="120"/>
      <c r="N70" s="120"/>
      <c r="O70" s="120"/>
      <c r="P70" s="219"/>
      <c r="Q70" s="65"/>
    </row>
    <row r="71" spans="2:17" x14ac:dyDescent="0.35">
      <c r="F71" s="342" t="str">
        <f>IF(Facilitation[[#This Row],[Type de facilitation]]="","",ROW(A48))</f>
        <v/>
      </c>
      <c r="G71" s="65"/>
      <c r="H71" s="65"/>
      <c r="I71" s="65"/>
      <c r="J71" s="65"/>
      <c r="K71" s="65"/>
      <c r="L71" s="218"/>
      <c r="M71" s="120"/>
      <c r="N71" s="120"/>
      <c r="O71" s="120"/>
      <c r="P71" s="219"/>
      <c r="Q71" s="65"/>
    </row>
    <row r="72" spans="2:17" x14ac:dyDescent="0.35">
      <c r="F72" s="342" t="str">
        <f>IF(Facilitation[[#This Row],[Type de facilitation]]="","",ROW(A49))</f>
        <v/>
      </c>
      <c r="G72" s="65"/>
      <c r="H72" s="65"/>
      <c r="I72" s="65"/>
      <c r="J72" s="65"/>
      <c r="K72" s="65"/>
      <c r="L72" s="218"/>
      <c r="M72" s="120"/>
      <c r="N72" s="120"/>
      <c r="O72" s="120"/>
      <c r="P72" s="219"/>
      <c r="Q72" s="65"/>
    </row>
    <row r="73" spans="2:17" ht="15" thickBot="1" x14ac:dyDescent="0.4">
      <c r="F73" s="342" t="str">
        <f>IF(Facilitation[[#This Row],[Type de facilitation]]="","",ROW(A50))</f>
        <v/>
      </c>
      <c r="G73" s="65"/>
      <c r="H73" s="65"/>
      <c r="I73" s="65"/>
      <c r="J73" s="65"/>
      <c r="K73" s="65"/>
      <c r="L73" s="220"/>
      <c r="M73" s="221"/>
      <c r="N73" s="221"/>
      <c r="O73" s="221"/>
      <c r="P73" s="222"/>
      <c r="Q73" s="65"/>
    </row>
    <row r="74" spans="2:17" x14ac:dyDescent="0.35">
      <c r="F74" s="342" t="str">
        <f>IF(Facilitation[[#This Row],[Type de facilitation]]="","",ROW(A51))</f>
        <v/>
      </c>
      <c r="G74" s="65"/>
      <c r="H74" s="65"/>
      <c r="I74" s="65"/>
      <c r="J74" s="65"/>
      <c r="K74" s="524"/>
      <c r="L74" s="525"/>
      <c r="M74" s="526"/>
      <c r="N74" s="526"/>
      <c r="O74" s="526"/>
      <c r="P74" s="526"/>
      <c r="Q74" s="65"/>
    </row>
    <row r="75" spans="2:17" x14ac:dyDescent="0.35">
      <c r="F75" s="342" t="str">
        <f>IF(Facilitation[[#This Row],[Type de facilitation]]="","",ROW(A52))</f>
        <v/>
      </c>
      <c r="G75" s="65"/>
      <c r="H75" s="65"/>
      <c r="I75" s="65"/>
      <c r="J75" s="65"/>
      <c r="K75" s="524"/>
      <c r="L75" s="525"/>
      <c r="M75" s="526"/>
      <c r="N75" s="526"/>
      <c r="O75" s="526"/>
      <c r="P75" s="526"/>
      <c r="Q75" s="65"/>
    </row>
    <row r="76" spans="2:17" x14ac:dyDescent="0.35">
      <c r="F76" s="342" t="str">
        <f>IF(Facilitation[[#This Row],[Type de facilitation]]="","",ROW(A53))</f>
        <v/>
      </c>
      <c r="G76" s="65"/>
      <c r="H76" s="65"/>
      <c r="I76" s="65"/>
      <c r="J76" s="65"/>
      <c r="K76" s="524"/>
      <c r="L76" s="525"/>
      <c r="M76" s="526"/>
      <c r="N76" s="526"/>
      <c r="O76" s="526"/>
      <c r="P76" s="526"/>
      <c r="Q76" s="65"/>
    </row>
    <row r="77" spans="2:17" x14ac:dyDescent="0.35">
      <c r="F77" s="342" t="str">
        <f>IF(Facilitation[[#This Row],[Type de facilitation]]="","",ROW(A54))</f>
        <v/>
      </c>
      <c r="G77" s="65"/>
      <c r="H77" s="65"/>
      <c r="I77" s="65"/>
      <c r="J77" s="65"/>
      <c r="K77" s="524"/>
      <c r="L77" s="525"/>
      <c r="M77" s="526"/>
      <c r="N77" s="526"/>
      <c r="O77" s="526"/>
      <c r="P77" s="526"/>
      <c r="Q77" s="65"/>
    </row>
    <row r="78" spans="2:17" x14ac:dyDescent="0.35">
      <c r="F78" s="342" t="str">
        <f>IF(Facilitation[[#This Row],[Type de facilitation]]="","",ROW(A55))</f>
        <v/>
      </c>
      <c r="G78" s="65"/>
      <c r="H78" s="65"/>
      <c r="I78" s="65"/>
      <c r="J78" s="65"/>
      <c r="K78" s="524"/>
      <c r="L78" s="525"/>
      <c r="M78" s="526"/>
      <c r="N78" s="526"/>
      <c r="O78" s="526"/>
      <c r="P78" s="526"/>
      <c r="Q78" s="65"/>
    </row>
    <row r="79" spans="2:17" x14ac:dyDescent="0.35">
      <c r="F79" s="342" t="str">
        <f>IF(Facilitation[[#This Row],[Type de facilitation]]="","",ROW(A56))</f>
        <v/>
      </c>
      <c r="G79" s="65"/>
      <c r="H79" s="65"/>
      <c r="I79" s="65"/>
      <c r="J79" s="65"/>
      <c r="K79" s="524"/>
      <c r="L79" s="525"/>
      <c r="M79" s="526"/>
      <c r="N79" s="526"/>
      <c r="O79" s="526"/>
      <c r="P79" s="526"/>
      <c r="Q79" s="65"/>
    </row>
    <row r="80" spans="2:17" x14ac:dyDescent="0.35">
      <c r="F80" s="342" t="str">
        <f>IF(Facilitation[[#This Row],[Type de facilitation]]="","",ROW(A57))</f>
        <v/>
      </c>
      <c r="G80" s="65"/>
      <c r="H80" s="65"/>
      <c r="I80" s="65"/>
      <c r="J80" s="65"/>
      <c r="K80" s="524"/>
      <c r="L80" s="525"/>
      <c r="M80" s="526"/>
      <c r="N80" s="526"/>
      <c r="O80" s="526"/>
      <c r="P80" s="526"/>
      <c r="Q80" s="65"/>
    </row>
    <row r="81" spans="2:17" x14ac:dyDescent="0.35">
      <c r="F81" s="342" t="str">
        <f>IF(Facilitation[[#This Row],[Type de facilitation]]="","",ROW(A58))</f>
        <v/>
      </c>
      <c r="G81" s="65"/>
      <c r="H81" s="65"/>
      <c r="I81" s="65"/>
      <c r="J81" s="65"/>
      <c r="K81" s="524"/>
      <c r="L81" s="525"/>
      <c r="M81" s="526"/>
      <c r="N81" s="526"/>
      <c r="O81" s="526"/>
      <c r="P81" s="526"/>
      <c r="Q81" s="65"/>
    </row>
    <row r="82" spans="2:17" x14ac:dyDescent="0.35">
      <c r="F82" s="342" t="str">
        <f>IF(Facilitation[[#This Row],[Type de facilitation]]="","",ROW(A59))</f>
        <v/>
      </c>
      <c r="G82" s="65"/>
      <c r="H82" s="65"/>
      <c r="I82" s="65"/>
      <c r="J82" s="65"/>
      <c r="K82" s="524"/>
      <c r="L82" s="525"/>
      <c r="M82" s="526"/>
      <c r="N82" s="526"/>
      <c r="O82" s="526"/>
      <c r="P82" s="526"/>
      <c r="Q82" s="65"/>
    </row>
    <row r="83" spans="2:17" x14ac:dyDescent="0.35">
      <c r="B83" s="67"/>
      <c r="C83" s="19"/>
      <c r="F83" s="342" t="str">
        <f>IF(Facilitation[[#This Row],[Type de facilitation]]="","",ROW(A60))</f>
        <v/>
      </c>
      <c r="G83" s="65"/>
      <c r="H83" s="65"/>
      <c r="I83" s="65"/>
      <c r="J83" s="65"/>
      <c r="K83" s="524"/>
      <c r="L83" s="525"/>
      <c r="M83" s="526"/>
      <c r="N83" s="526"/>
      <c r="O83" s="526"/>
      <c r="P83" s="526"/>
      <c r="Q83" s="357"/>
    </row>
    <row r="84" spans="2:17" x14ac:dyDescent="0.35">
      <c r="F84" s="342" t="str">
        <f>IF(Facilitation[[#This Row],[Type de facilitation]]="","",ROW(A61))</f>
        <v/>
      </c>
      <c r="G84" s="65"/>
      <c r="H84" s="65"/>
      <c r="I84" s="65"/>
      <c r="J84" s="65"/>
      <c r="K84" s="524"/>
      <c r="L84" s="525"/>
      <c r="M84" s="526"/>
      <c r="N84" s="526"/>
      <c r="O84" s="526"/>
      <c r="P84" s="526"/>
      <c r="Q84" s="357"/>
    </row>
    <row r="85" spans="2:17" x14ac:dyDescent="0.35">
      <c r="F85" s="342" t="str">
        <f>IF(Facilitation[[#This Row],[Type de facilitation]]="","",ROW(A62))</f>
        <v/>
      </c>
      <c r="G85" s="65"/>
      <c r="H85" s="65"/>
      <c r="I85" s="65"/>
      <c r="J85" s="65"/>
      <c r="K85" s="524"/>
      <c r="L85" s="525"/>
      <c r="M85" s="526"/>
      <c r="N85" s="526"/>
      <c r="O85" s="526"/>
      <c r="P85" s="526"/>
      <c r="Q85" s="357"/>
    </row>
    <row r="86" spans="2:17" x14ac:dyDescent="0.35">
      <c r="F86" s="342" t="str">
        <f>IF(Facilitation[[#This Row],[Type de facilitation]]="","",ROW(A63))</f>
        <v/>
      </c>
      <c r="G86" s="65"/>
      <c r="H86" s="65"/>
      <c r="I86" s="65"/>
      <c r="J86" s="65"/>
      <c r="K86" s="524"/>
      <c r="L86" s="525"/>
      <c r="M86" s="526"/>
      <c r="N86" s="526"/>
      <c r="O86" s="526"/>
      <c r="P86" s="526"/>
      <c r="Q86" s="357"/>
    </row>
    <row r="87" spans="2:17" x14ac:dyDescent="0.35">
      <c r="F87" s="342" t="str">
        <f>IF(Facilitation[[#This Row],[Type de facilitation]]="","",ROW(A64))</f>
        <v/>
      </c>
      <c r="G87" s="65"/>
      <c r="H87" s="65"/>
      <c r="I87" s="65"/>
      <c r="J87" s="65"/>
      <c r="K87" s="524"/>
      <c r="L87" s="525"/>
      <c r="M87" s="526"/>
      <c r="N87" s="526"/>
      <c r="O87" s="526"/>
      <c r="P87" s="526"/>
      <c r="Q87" s="357"/>
    </row>
    <row r="88" spans="2:17" x14ac:dyDescent="0.35">
      <c r="F88" s="342" t="str">
        <f>IF(Facilitation[[#This Row],[Type de facilitation]]="","",ROW(A65))</f>
        <v/>
      </c>
      <c r="G88" s="65"/>
      <c r="H88" s="65"/>
      <c r="I88" s="65"/>
      <c r="J88" s="65"/>
      <c r="K88" s="524"/>
      <c r="L88" s="525"/>
      <c r="M88" s="526"/>
      <c r="N88" s="526"/>
      <c r="O88" s="526"/>
      <c r="P88" s="526"/>
      <c r="Q88" s="357"/>
    </row>
    <row r="89" spans="2:17" x14ac:dyDescent="0.35">
      <c r="F89" s="342" t="str">
        <f>IF(Facilitation[[#This Row],[Type de facilitation]]="","",ROW(A66))</f>
        <v/>
      </c>
      <c r="G89" s="65"/>
      <c r="H89" s="65"/>
      <c r="I89" s="65"/>
      <c r="J89" s="65"/>
      <c r="K89" s="524"/>
      <c r="L89" s="525"/>
      <c r="M89" s="526"/>
      <c r="N89" s="526"/>
      <c r="O89" s="526"/>
      <c r="P89" s="526"/>
      <c r="Q89" s="357"/>
    </row>
    <row r="90" spans="2:17" x14ac:dyDescent="0.35">
      <c r="F90" s="342" t="str">
        <f>IF(Facilitation[[#This Row],[Type de facilitation]]="","",ROW(A67))</f>
        <v/>
      </c>
      <c r="G90" s="65"/>
      <c r="H90" s="65"/>
      <c r="I90" s="65"/>
      <c r="J90" s="65"/>
      <c r="K90" s="524"/>
      <c r="L90" s="525"/>
      <c r="M90" s="526"/>
      <c r="N90" s="526"/>
      <c r="O90" s="526"/>
      <c r="P90" s="526"/>
      <c r="Q90" s="357"/>
    </row>
    <row r="91" spans="2:17" x14ac:dyDescent="0.35">
      <c r="F91" s="342" t="str">
        <f>IF(Facilitation[[#This Row],[Type de facilitation]]="","",ROW(A68))</f>
        <v/>
      </c>
      <c r="G91" s="65"/>
      <c r="H91" s="65"/>
      <c r="I91" s="65"/>
      <c r="J91" s="65"/>
      <c r="K91" s="524"/>
      <c r="L91" s="525"/>
      <c r="M91" s="526"/>
      <c r="N91" s="526"/>
      <c r="O91" s="526"/>
      <c r="P91" s="526"/>
      <c r="Q91" s="357"/>
    </row>
    <row r="92" spans="2:17" x14ac:dyDescent="0.35">
      <c r="F92" s="342" t="str">
        <f>IF(Facilitation[[#This Row],[Type de facilitation]]="","",ROW(A69))</f>
        <v/>
      </c>
      <c r="G92" s="65"/>
      <c r="H92" s="65"/>
      <c r="I92" s="65"/>
      <c r="J92" s="65"/>
      <c r="K92" s="524"/>
      <c r="L92" s="525"/>
      <c r="M92" s="526"/>
      <c r="N92" s="526"/>
      <c r="O92" s="526"/>
      <c r="P92" s="526"/>
      <c r="Q92" s="357"/>
    </row>
    <row r="93" spans="2:17" x14ac:dyDescent="0.35">
      <c r="F93" s="342" t="str">
        <f>IF(Facilitation[[#This Row],[Type de facilitation]]="","",ROW(A70))</f>
        <v/>
      </c>
      <c r="G93" s="65"/>
      <c r="H93" s="65"/>
      <c r="I93" s="65"/>
      <c r="J93" s="65"/>
      <c r="K93" s="524"/>
      <c r="L93" s="525"/>
      <c r="M93" s="526"/>
      <c r="N93" s="526"/>
      <c r="O93" s="526"/>
      <c r="P93" s="526"/>
      <c r="Q93" s="357"/>
    </row>
    <row r="94" spans="2:17" x14ac:dyDescent="0.35">
      <c r="F94" s="342" t="str">
        <f>IF(Facilitation[[#This Row],[Type de facilitation]]="","",ROW(A71))</f>
        <v/>
      </c>
      <c r="G94" s="65"/>
      <c r="H94" s="65"/>
      <c r="I94" s="65"/>
      <c r="J94" s="65"/>
      <c r="K94" s="524"/>
      <c r="L94" s="525"/>
      <c r="M94" s="526"/>
      <c r="N94" s="526"/>
      <c r="O94" s="526"/>
      <c r="P94" s="526"/>
      <c r="Q94" s="357"/>
    </row>
    <row r="95" spans="2:17" x14ac:dyDescent="0.35">
      <c r="F95" s="342" t="str">
        <f>IF(Facilitation[[#This Row],[Type de facilitation]]="","",ROW(A72))</f>
        <v/>
      </c>
      <c r="G95" s="65"/>
      <c r="H95" s="65"/>
      <c r="I95" s="65"/>
      <c r="J95" s="65"/>
      <c r="K95" s="524"/>
      <c r="L95" s="525"/>
      <c r="M95" s="526"/>
      <c r="N95" s="526"/>
      <c r="O95" s="526"/>
      <c r="P95" s="526"/>
      <c r="Q95" s="357"/>
    </row>
    <row r="96" spans="2:17" x14ac:dyDescent="0.35">
      <c r="F96" s="342" t="str">
        <f>IF(Facilitation[[#This Row],[Type de facilitation]]="","",ROW(A73))</f>
        <v/>
      </c>
      <c r="G96" s="65"/>
      <c r="H96" s="65"/>
      <c r="I96" s="65"/>
      <c r="J96" s="65"/>
      <c r="K96" s="524"/>
      <c r="L96" s="525"/>
      <c r="M96" s="526"/>
      <c r="N96" s="526"/>
      <c r="O96" s="526"/>
      <c r="P96" s="526"/>
      <c r="Q96" s="357"/>
    </row>
    <row r="97" spans="6:17" x14ac:dyDescent="0.35">
      <c r="F97" s="342" t="str">
        <f>IF(Facilitation[[#This Row],[Type de facilitation]]="","",ROW(A74))</f>
        <v/>
      </c>
      <c r="G97" s="65"/>
      <c r="H97" s="65"/>
      <c r="I97" s="65"/>
      <c r="J97" s="65"/>
      <c r="K97" s="524"/>
      <c r="L97" s="525"/>
      <c r="M97" s="526"/>
      <c r="N97" s="526"/>
      <c r="O97" s="526"/>
      <c r="P97" s="526"/>
      <c r="Q97" s="357"/>
    </row>
    <row r="98" spans="6:17" x14ac:dyDescent="0.35">
      <c r="F98" s="342" t="str">
        <f>IF(Facilitation[[#This Row],[Type de facilitation]]="","",ROW(A75))</f>
        <v/>
      </c>
      <c r="G98" s="65"/>
      <c r="H98" s="65"/>
      <c r="I98" s="65"/>
      <c r="J98" s="65"/>
      <c r="K98" s="524"/>
      <c r="L98" s="525"/>
      <c r="M98" s="526"/>
      <c r="N98" s="526"/>
      <c r="O98" s="526"/>
      <c r="P98" s="526"/>
      <c r="Q98" s="357"/>
    </row>
    <row r="99" spans="6:17" x14ac:dyDescent="0.35">
      <c r="F99" s="342" t="str">
        <f>IF(Facilitation[[#This Row],[Type de facilitation]]="","",ROW(A76))</f>
        <v/>
      </c>
      <c r="G99" s="65"/>
      <c r="H99" s="65"/>
      <c r="I99" s="65"/>
      <c r="J99" s="65"/>
      <c r="K99" s="524"/>
      <c r="L99" s="525"/>
      <c r="M99" s="526"/>
      <c r="N99" s="526"/>
      <c r="O99" s="526"/>
      <c r="P99" s="526"/>
      <c r="Q99" s="357"/>
    </row>
    <row r="100" spans="6:17" x14ac:dyDescent="0.35">
      <c r="F100" s="342" t="str">
        <f>IF(Facilitation[[#This Row],[Type de facilitation]]="","",ROW(A77))</f>
        <v/>
      </c>
      <c r="G100" s="65"/>
      <c r="H100" s="65"/>
      <c r="I100" s="65"/>
      <c r="J100" s="65"/>
      <c r="K100" s="524"/>
      <c r="L100" s="525"/>
      <c r="M100" s="526"/>
      <c r="N100" s="526"/>
      <c r="O100" s="526"/>
      <c r="P100" s="526"/>
      <c r="Q100" s="357"/>
    </row>
    <row r="101" spans="6:17" x14ac:dyDescent="0.35">
      <c r="F101" s="342" t="str">
        <f>IF(Facilitation[[#This Row],[Type de facilitation]]="","",ROW(A78))</f>
        <v/>
      </c>
      <c r="G101" s="65"/>
      <c r="H101" s="65"/>
      <c r="I101" s="65"/>
      <c r="J101" s="65"/>
      <c r="K101" s="524"/>
      <c r="L101" s="525"/>
      <c r="M101" s="526"/>
      <c r="N101" s="526"/>
      <c r="O101" s="526"/>
      <c r="P101" s="526"/>
      <c r="Q101" s="357"/>
    </row>
  </sheetData>
  <sheetProtection algorithmName="SHA-512" hashValue="qhJfJmtkXrCOU/h+yVs5AmY/5oBxwSx6EpCEyoPqo+KLfm95a7mLR3KLk6X6XXgIaYNHRJRw7vVlD3sb7IfV3Q==" saltValue="l3dmfm5sA3vpYycQZY9TPw==" spinCount="100000" sheet="1" objects="1" scenarios="1"/>
  <phoneticPr fontId="4" type="noConversion"/>
  <conditionalFormatting sqref="B3:B22">
    <cfRule type="expression" dxfId="40" priority="1">
      <formula>$C3=_xlfn.SHEET()</formula>
    </cfRule>
  </conditionalFormatting>
  <conditionalFormatting sqref="D3:D22">
    <cfRule type="iconSet" priority="83">
      <iconSet iconSet="3Symbols" showValue="0">
        <cfvo type="percent" val="0"/>
        <cfvo type="num" val="0"/>
        <cfvo type="num" val="1"/>
      </iconSet>
    </cfRule>
  </conditionalFormatting>
  <conditionalFormatting sqref="E3:E35">
    <cfRule type="iconSet" priority="46">
      <iconSet iconSet="3Symbols" showValue="0">
        <cfvo type="percent" val="0"/>
        <cfvo type="num" val="0"/>
        <cfvo type="num" val="1"/>
      </iconSet>
    </cfRule>
  </conditionalFormatting>
  <conditionalFormatting sqref="I5:I21 J9:M9">
    <cfRule type="cellIs" dxfId="39" priority="8" operator="equal">
      <formula>"Complet"</formula>
    </cfRule>
    <cfRule type="cellIs" dxfId="38" priority="9" operator="equal">
      <formula>"Incomplet"</formula>
    </cfRule>
  </conditionalFormatting>
  <dataValidations count="4">
    <dataValidation type="whole" operator="greaterThan" allowBlank="1" showInputMessage="1" showErrorMessage="1" sqref="L24:P101" xr:uid="{FE5E2B5F-3F31-40A2-A4BA-7E9F99E873D4}">
      <formula1>0</formula1>
    </dataValidation>
    <dataValidation type="list" allowBlank="1" showInputMessage="1" showErrorMessage="1" sqref="I5" xr:uid="{F51D798C-6CDB-4A25-9396-BBABA486675A}">
      <formula1>"Incomplet, Complet"</formula1>
    </dataValidation>
    <dataValidation type="list" allowBlank="1" showInputMessage="1" showErrorMessage="1" sqref="G24:G101" xr:uid="{FD8A1CDF-E410-41A0-9104-7D5F0D5772F9}">
      <formula1>_Facilitations</formula1>
    </dataValidation>
    <dataValidation operator="greaterThan" allowBlank="1" showInputMessage="1" showErrorMessage="1" sqref="Q24:Q101" xr:uid="{660AB2F4-0787-4B9C-B088-32C91DE68F07}"/>
  </dataValidations>
  <hyperlinks>
    <hyperlink ref="B20" location="'F- RandD'!A1" display="13.RandD" xr:uid="{EA5D1BBB-DD7A-4BA0-89FE-6BCE50EA02B1}"/>
    <hyperlink ref="B19" location="'F- TransfertTechno'!A1" display="12.TransfertTechno" xr:uid="{87EACE3D-706D-48D1-8A10-9A788C51F79D}"/>
    <hyperlink ref="B18" location="'F- DevCompetLocales'!A1" display="11.DevCompetLocales" xr:uid="{F6C07FCE-E15F-4FC9-8509-AF0A6C4C5D60}"/>
    <hyperlink ref="B17" location="'E- DépensesLocales'!A1" display="10.DépensesLocales" xr:uid="{612638BC-62CE-45E4-A817-04A4925F82DC}"/>
    <hyperlink ref="B16" location="'D- ListeServicesLoc'!A1" display="09.ListeServicesLoc" xr:uid="{C39000DF-89BD-40D2-96FF-AC0221B51F4B}"/>
    <hyperlink ref="B15" location="'D- Services Locaux'!A1" display="08.Services Locaux" xr:uid="{9457879C-08E0-4D34-95B8-0C595E1F2DAA}"/>
    <hyperlink ref="B14" location="'C- ListeBiensLoc'!A1" display="07.ListeBiensLoc" xr:uid="{BFEF1988-28C7-4D72-A164-D8AA42184BB3}"/>
    <hyperlink ref="B13" location="'C- Biens Locaux'!A1" display="06.Biens Locaux" xr:uid="{8866D99A-210F-4066-862D-AB7899049911}"/>
    <hyperlink ref="B12" location="'B- Passation de M.'!A1" display="05.Passation de M." xr:uid="{69C7509A-F561-46CA-A561-1D6660CEE797}"/>
    <hyperlink ref="B11" location="'B-Facilitations'!A1" display="04.Facilitations" xr:uid="{E75E0D06-40AD-43B8-8591-DB60ADADEFBC}"/>
    <hyperlink ref="B10" location="'A-Remplacement'!A1" display="03.Remplacement" xr:uid="{0FDCFC86-4A71-420F-A9F9-A21BF6392F19}"/>
    <hyperlink ref="B9" location="'A-Formations'!A1" display="02.Formations" xr:uid="{8F40F43B-5209-4E56-8B92-8B86E3804F2F}"/>
    <hyperlink ref="B7" location="'A-Emploi'!A1" display="01.Emploi" xr:uid="{6A9743C3-C4AA-4D3E-A4B1-790F4D30A65B}"/>
    <hyperlink ref="B6" location="RECAP!A1" display="RECAP" xr:uid="{1B690133-D239-4AF2-A5F2-524E752006AF}"/>
    <hyperlink ref="B5" location="Identification!A1" display="Identification" xr:uid="{73C5481D-82FE-4C97-A565-944AA04351D3}"/>
    <hyperlink ref="B4" location="Définitions!A1" display="Définitions" xr:uid="{84BA5CF7-3699-495E-9C0C-BFA68B75E22C}"/>
    <hyperlink ref="B3" location="Instructions!A1" display="Instructions" xr:uid="{19A1BEA0-B331-4CCC-9C42-1DA57CE0482D}"/>
    <hyperlink ref="B8" location="IPL!A1" display="IPL" xr:uid="{65517D49-B8D4-41B4-87B9-DAA0021166F7}"/>
    <hyperlink ref="B22" location="'G-ServicesFinanciers'!A1" display="15.Finances" xr:uid="{FBB1D302-844F-477C-8C33-860B4E3F7B08}"/>
    <hyperlink ref="B21" location="'G-Assurance'!A1" display="14. Assurance" xr:uid="{A4DFBA7B-21A9-4D51-8FDF-7848CD83AE4E}"/>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08AE-4D98-4B28-A55D-097D7162BB01}">
  <sheetPr codeName="Sheet10">
    <tabColor theme="4"/>
  </sheetPr>
  <dimension ref="A1:AH82"/>
  <sheetViews>
    <sheetView showGridLines="0" showRowColHeaders="0" topLeftCell="A13" zoomScaleNormal="100" workbookViewId="0">
      <selection activeCell="G27" sqref="G27"/>
    </sheetView>
  </sheetViews>
  <sheetFormatPr baseColWidth="10" defaultColWidth="0" defaultRowHeight="14.5" x14ac:dyDescent="0.35"/>
  <cols>
    <col min="1" max="1" width="3.1796875" customWidth="1"/>
    <col min="2" max="2" width="18.81640625" style="60" customWidth="1"/>
    <col min="3" max="3" width="2.453125" style="55" hidden="1" customWidth="1"/>
    <col min="4" max="4" width="3.1796875" style="20" customWidth="1"/>
    <col min="5" max="5" width="3.1796875" customWidth="1"/>
    <col min="6" max="6" width="5.81640625" bestFit="1" customWidth="1"/>
    <col min="7" max="7" width="36.1796875" customWidth="1"/>
    <col min="8" max="8" width="40.81640625" customWidth="1"/>
    <col min="9" max="9" width="19.1796875" style="353" customWidth="1"/>
    <col min="10" max="10" width="17" customWidth="1"/>
    <col min="11" max="11" width="17.81640625" customWidth="1"/>
    <col min="12" max="12" width="18" customWidth="1"/>
    <col min="13" max="13" width="21.1796875" style="340" customWidth="1"/>
    <col min="14" max="14" width="19.1796875" style="353" customWidth="1"/>
    <col min="15" max="15" width="17" customWidth="1"/>
    <col min="16" max="16" width="17.81640625" customWidth="1"/>
    <col min="17" max="17" width="7.54296875" customWidth="1"/>
    <col min="18" max="18" width="21.1796875" style="340" customWidth="1"/>
    <col min="19" max="19" width="19.1796875" style="353" customWidth="1"/>
    <col min="20" max="20" width="17" customWidth="1"/>
    <col min="21" max="21" width="17.81640625" customWidth="1"/>
    <col min="22" max="22" width="18" customWidth="1"/>
    <col min="23" max="23" width="21.1796875" style="340" customWidth="1"/>
    <col min="24" max="24" width="19.1796875" style="353" customWidth="1"/>
    <col min="25" max="25" width="17" customWidth="1"/>
    <col min="26" max="26" width="17.81640625" customWidth="1"/>
    <col min="27" max="27" width="18" customWidth="1"/>
    <col min="28" max="28" width="21.1796875" style="340" customWidth="1"/>
    <col min="29" max="29" width="18.54296875" style="353" customWidth="1"/>
    <col min="30" max="30" width="17" customWidth="1"/>
    <col min="31" max="31" width="17.81640625" customWidth="1"/>
    <col min="32" max="32" width="18" customWidth="1"/>
    <col min="33" max="33" width="21.1796875" style="340" customWidth="1"/>
    <col min="34" max="34" width="8.81640625" customWidth="1"/>
    <col min="35" max="16384" width="8.81640625" hidden="1"/>
  </cols>
  <sheetData>
    <row r="1" spans="2:33" ht="15" customHeight="1" x14ac:dyDescent="0.35">
      <c r="E1" s="60"/>
      <c r="F1" s="14" t="s">
        <v>322</v>
      </c>
      <c r="G1" s="14" t="s">
        <v>323</v>
      </c>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2:33" x14ac:dyDescent="0.35">
      <c r="B2" s="61"/>
      <c r="C2" s="56"/>
      <c r="F2" s="4">
        <v>2</v>
      </c>
      <c r="G2" t="s">
        <v>335</v>
      </c>
      <c r="I2"/>
      <c r="M2"/>
      <c r="N2"/>
      <c r="R2"/>
      <c r="S2"/>
      <c r="W2"/>
      <c r="X2"/>
      <c r="AB2"/>
      <c r="AC2"/>
      <c r="AG2"/>
    </row>
    <row r="3" spans="2:33" x14ac:dyDescent="0.35">
      <c r="B3" s="62" t="s">
        <v>1</v>
      </c>
      <c r="C3" s="57">
        <v>1</v>
      </c>
      <c r="D3" s="105">
        <f>IF(Instructions!H38="Complet",1,0)</f>
        <v>0</v>
      </c>
      <c r="F3" s="4"/>
      <c r="I3"/>
      <c r="M3"/>
      <c r="N3"/>
      <c r="R3"/>
      <c r="S3"/>
      <c r="W3"/>
      <c r="X3"/>
      <c r="AB3"/>
      <c r="AC3"/>
      <c r="AG3"/>
    </row>
    <row r="4" spans="2:33" x14ac:dyDescent="0.35">
      <c r="B4" s="62" t="s">
        <v>2</v>
      </c>
      <c r="C4" s="57">
        <v>2</v>
      </c>
      <c r="D4" s="105">
        <v>1</v>
      </c>
      <c r="F4" s="4"/>
      <c r="I4"/>
      <c r="M4"/>
      <c r="N4"/>
      <c r="R4"/>
      <c r="S4"/>
      <c r="W4"/>
      <c r="X4"/>
      <c r="AB4"/>
      <c r="AC4"/>
      <c r="AG4"/>
    </row>
    <row r="5" spans="2:33" x14ac:dyDescent="0.35">
      <c r="B5" s="62" t="s">
        <v>3</v>
      </c>
      <c r="C5" s="57">
        <v>3</v>
      </c>
      <c r="D5" s="105">
        <f>IF(Identification!G3="Complet",1,0)</f>
        <v>0</v>
      </c>
      <c r="H5" s="30" t="s">
        <v>212</v>
      </c>
      <c r="I5" s="24" t="s">
        <v>471</v>
      </c>
      <c r="M5"/>
      <c r="N5"/>
      <c r="R5"/>
      <c r="S5"/>
      <c r="W5"/>
      <c r="X5"/>
      <c r="AB5"/>
      <c r="AC5"/>
      <c r="AG5"/>
    </row>
    <row r="6" spans="2:33" x14ac:dyDescent="0.35">
      <c r="B6" s="62" t="s">
        <v>4</v>
      </c>
      <c r="C6" s="57">
        <v>4</v>
      </c>
      <c r="D6" s="105">
        <v>1</v>
      </c>
      <c r="F6" s="4"/>
      <c r="I6"/>
      <c r="M6"/>
      <c r="N6"/>
      <c r="R6"/>
      <c r="S6"/>
      <c r="W6"/>
      <c r="X6"/>
      <c r="AB6"/>
      <c r="AC6"/>
      <c r="AG6"/>
    </row>
    <row r="7" spans="2:33" ht="15" thickBot="1" x14ac:dyDescent="0.4">
      <c r="B7" s="62" t="s">
        <v>5</v>
      </c>
      <c r="C7" s="57">
        <v>5</v>
      </c>
      <c r="D7" s="105">
        <f>IF('A-Emploi'!G5="Complet",1,0)</f>
        <v>0</v>
      </c>
      <c r="F7" s="4"/>
      <c r="I7"/>
      <c r="M7"/>
      <c r="N7"/>
      <c r="R7"/>
      <c r="S7"/>
      <c r="W7"/>
      <c r="X7"/>
      <c r="AB7"/>
      <c r="AC7"/>
      <c r="AG7"/>
    </row>
    <row r="8" spans="2:33" ht="15.5" thickTop="1" thickBot="1" x14ac:dyDescent="0.4">
      <c r="B8" s="62" t="s">
        <v>6</v>
      </c>
      <c r="C8" s="57">
        <v>6</v>
      </c>
      <c r="D8" s="105">
        <v>1</v>
      </c>
      <c r="F8" s="4"/>
      <c r="H8" s="344" t="s">
        <v>336</v>
      </c>
      <c r="I8" s="344">
        <f>I22</f>
        <v>2024</v>
      </c>
      <c r="J8" s="344">
        <f t="shared" ref="J8:M8" si="0">I8+1</f>
        <v>2025</v>
      </c>
      <c r="K8" s="344">
        <f t="shared" si="0"/>
        <v>2026</v>
      </c>
      <c r="L8" s="344">
        <f t="shared" si="0"/>
        <v>2027</v>
      </c>
      <c r="M8" s="344">
        <f t="shared" si="0"/>
        <v>2028</v>
      </c>
      <c r="N8"/>
      <c r="R8"/>
      <c r="S8"/>
      <c r="W8"/>
      <c r="X8"/>
      <c r="AB8"/>
      <c r="AC8"/>
      <c r="AG8"/>
    </row>
    <row r="9" spans="2:33" ht="15.5" thickTop="1" thickBot="1" x14ac:dyDescent="0.4">
      <c r="B9" s="62" t="s">
        <v>7</v>
      </c>
      <c r="C9" s="57">
        <v>7</v>
      </c>
      <c r="D9" s="105">
        <f>IF('A-Formations'!I5="Complet",1,0)</f>
        <v>0</v>
      </c>
      <c r="F9" s="4"/>
      <c r="H9" s="344" t="s">
        <v>682</v>
      </c>
      <c r="I9" s="345">
        <f>SUM(PassationMarche[Valeur du marché (FCFA)])</f>
        <v>0</v>
      </c>
      <c r="J9" s="345">
        <f>SUM(PassationMarche[Valeur du marché (FCFA)1])</f>
        <v>0</v>
      </c>
      <c r="K9" s="345">
        <f>SUM(PassationMarche[Valeur du marché (FCFA)2])</f>
        <v>0</v>
      </c>
      <c r="L9" s="345">
        <f>SUM(PassationMarche[Valeur du marché (FCFA)3])</f>
        <v>0</v>
      </c>
      <c r="M9" s="345">
        <f>SUM(PassationMarche[Valeur du marché (FCFA)4])</f>
        <v>0</v>
      </c>
      <c r="N9"/>
      <c r="R9"/>
      <c r="S9"/>
      <c r="W9"/>
      <c r="X9"/>
      <c r="AB9"/>
      <c r="AC9"/>
      <c r="AG9"/>
    </row>
    <row r="10" spans="2:33" ht="15.5" thickTop="1" thickBot="1" x14ac:dyDescent="0.4">
      <c r="B10" s="62" t="s">
        <v>8</v>
      </c>
      <c r="C10" s="57">
        <v>8</v>
      </c>
      <c r="D10" s="105">
        <f>IF('A-Remplacement'!I5="Complet",1,0)</f>
        <v>0</v>
      </c>
      <c r="F10" s="4"/>
      <c r="H10" s="344" t="s">
        <v>337</v>
      </c>
      <c r="I10" s="346" cm="1">
        <f t="array" ref="I10">SUM((PassationMarche[Part du marché des entreprises ivoiriennes dans l''activité actuellement ]*PassationMarche[Valeur du marché (FCFA)]))</f>
        <v>0</v>
      </c>
      <c r="J10" s="346" cm="1">
        <f t="array" ref="J10">SUM(PassationMarche[Part du marché des entreprises ivoiriennes dans l''activité actuelle (FCFA)1]*PassationMarche[Valeur du marché (FCFA)1])</f>
        <v>0</v>
      </c>
      <c r="K10" s="346" cm="1">
        <f t="array" ref="K10">SUM(PassationMarche[Part du marché des entreprises ivoiriennes dans l''activité actuelle (FCFA)2]*PassationMarche[Valeur du marché (FCFA)2])</f>
        <v>0</v>
      </c>
      <c r="L10" s="346" cm="1">
        <f t="array" ref="L10">SUM(PassationMarche[Part du marché des entreprises ivoiriennes dans l''activité actuelle (FCFA)3]*PassationMarche[Valeur du marché (FCFA)3])</f>
        <v>0</v>
      </c>
      <c r="M10" s="346" cm="1">
        <f t="array" ref="M10">SUM(PassationMarche[Part du marché des entreprises ivoiriennes dans l''activité actuelle (FCFA)4]*PassationMarche[Valeur du marché (FCFA)4])</f>
        <v>0</v>
      </c>
      <c r="N10"/>
      <c r="R10"/>
      <c r="S10"/>
      <c r="W10"/>
      <c r="X10"/>
      <c r="AB10"/>
      <c r="AC10"/>
      <c r="AG10"/>
    </row>
    <row r="11" spans="2:33" ht="15" thickTop="1" x14ac:dyDescent="0.35">
      <c r="B11" s="62" t="s">
        <v>9</v>
      </c>
      <c r="C11" s="57">
        <v>9</v>
      </c>
      <c r="D11" s="105">
        <f>IF('B-Facilitations'!I5="Complet",1,0)</f>
        <v>0</v>
      </c>
      <c r="F11" s="4"/>
      <c r="I11"/>
      <c r="M11"/>
      <c r="N11"/>
      <c r="R11"/>
      <c r="S11"/>
      <c r="W11"/>
      <c r="X11"/>
      <c r="AB11"/>
      <c r="AC11"/>
      <c r="AG11"/>
    </row>
    <row r="12" spans="2:33" x14ac:dyDescent="0.35">
      <c r="B12" s="62" t="s">
        <v>10</v>
      </c>
      <c r="C12" s="57">
        <v>10</v>
      </c>
      <c r="D12" s="105">
        <f>IF('B- Passation de M.'!I5="Complet",1,0)</f>
        <v>0</v>
      </c>
      <c r="F12" s="4"/>
      <c r="I12"/>
      <c r="M12"/>
      <c r="N12"/>
      <c r="R12"/>
      <c r="S12"/>
      <c r="W12"/>
      <c r="X12"/>
      <c r="AB12"/>
      <c r="AC12"/>
      <c r="AG12"/>
    </row>
    <row r="13" spans="2:33" x14ac:dyDescent="0.35">
      <c r="B13" s="62" t="s">
        <v>11</v>
      </c>
      <c r="C13" s="57">
        <v>11</v>
      </c>
      <c r="D13" s="105">
        <f>IF('C- Biens'!I5="Complet",1,0)</f>
        <v>0</v>
      </c>
      <c r="F13" s="4"/>
      <c r="I13"/>
      <c r="M13"/>
      <c r="N13"/>
      <c r="R13"/>
      <c r="S13"/>
      <c r="W13"/>
      <c r="X13"/>
      <c r="AB13"/>
      <c r="AC13"/>
      <c r="AG13"/>
    </row>
    <row r="14" spans="2:33" x14ac:dyDescent="0.35">
      <c r="B14" s="62" t="s">
        <v>12</v>
      </c>
      <c r="C14" s="57">
        <v>12</v>
      </c>
      <c r="D14" s="105">
        <f>IF('C- ListeBiensLoc'!I5="Complet",1,0)</f>
        <v>0</v>
      </c>
      <c r="F14" s="4"/>
      <c r="I14"/>
      <c r="M14"/>
      <c r="N14"/>
      <c r="R14"/>
      <c r="S14"/>
      <c r="W14"/>
      <c r="X14"/>
      <c r="AB14"/>
      <c r="AC14"/>
      <c r="AG14"/>
    </row>
    <row r="15" spans="2:33" x14ac:dyDescent="0.35">
      <c r="B15" s="62" t="s">
        <v>13</v>
      </c>
      <c r="C15" s="57">
        <v>13</v>
      </c>
      <c r="D15" s="105">
        <f>IF('D- Services'!H5="Complet",1,0)</f>
        <v>0</v>
      </c>
      <c r="F15" s="4"/>
      <c r="I15"/>
      <c r="M15"/>
      <c r="N15"/>
      <c r="R15"/>
      <c r="S15"/>
      <c r="W15"/>
      <c r="X15"/>
      <c r="AB15"/>
      <c r="AC15"/>
      <c r="AG15"/>
    </row>
    <row r="16" spans="2:33" x14ac:dyDescent="0.35">
      <c r="B16" s="62" t="s">
        <v>14</v>
      </c>
      <c r="C16" s="57">
        <v>14</v>
      </c>
      <c r="D16" s="105">
        <f>IF('D- ListeServicesLoc'!I5="Complet",1,0)</f>
        <v>0</v>
      </c>
      <c r="F16" s="4"/>
      <c r="I16"/>
      <c r="M16"/>
      <c r="N16"/>
      <c r="R16"/>
      <c r="S16"/>
      <c r="W16"/>
      <c r="X16"/>
      <c r="AB16"/>
      <c r="AC16"/>
      <c r="AG16"/>
    </row>
    <row r="17" spans="2:33" x14ac:dyDescent="0.35">
      <c r="B17" s="62" t="s">
        <v>15</v>
      </c>
      <c r="C17" s="57">
        <v>15</v>
      </c>
      <c r="D17" s="105">
        <f>IF('E- Dépenses'!H5="Complet",1,0)</f>
        <v>0</v>
      </c>
      <c r="F17" s="4"/>
      <c r="I17"/>
      <c r="M17"/>
      <c r="N17"/>
      <c r="R17"/>
      <c r="S17"/>
      <c r="W17"/>
      <c r="X17"/>
      <c r="AB17"/>
      <c r="AC17"/>
      <c r="AG17"/>
    </row>
    <row r="18" spans="2:33" x14ac:dyDescent="0.35">
      <c r="B18" s="62" t="s">
        <v>16</v>
      </c>
      <c r="C18" s="57">
        <v>16</v>
      </c>
      <c r="D18" s="105">
        <f>IF('F- DevCompetLocales'!I5="Complet",1,0)</f>
        <v>0</v>
      </c>
      <c r="F18" s="4"/>
      <c r="I18"/>
      <c r="M18"/>
      <c r="N18"/>
      <c r="R18"/>
      <c r="S18"/>
      <c r="W18"/>
      <c r="X18"/>
      <c r="AB18"/>
      <c r="AC18"/>
      <c r="AG18"/>
    </row>
    <row r="19" spans="2:33" x14ac:dyDescent="0.35">
      <c r="B19" s="62" t="s">
        <v>17</v>
      </c>
      <c r="C19" s="57">
        <v>17</v>
      </c>
      <c r="D19" s="105">
        <f>IF('F- TransfertTechno'!I5="Complet",1,0)</f>
        <v>0</v>
      </c>
      <c r="F19" s="4"/>
      <c r="I19"/>
      <c r="M19"/>
      <c r="N19"/>
      <c r="R19"/>
      <c r="S19"/>
      <c r="W19"/>
      <c r="X19"/>
      <c r="AB19"/>
      <c r="AC19"/>
      <c r="AG19"/>
    </row>
    <row r="20" spans="2:33" x14ac:dyDescent="0.35">
      <c r="B20" s="62" t="s">
        <v>472</v>
      </c>
      <c r="C20" s="57">
        <v>18</v>
      </c>
      <c r="D20" s="105">
        <f>IF('F- RandD'!I5="Complet",1,0)</f>
        <v>0</v>
      </c>
      <c r="F20" s="4"/>
      <c r="I20"/>
      <c r="M20"/>
      <c r="N20"/>
      <c r="R20"/>
      <c r="S20"/>
      <c r="W20"/>
      <c r="X20"/>
      <c r="AB20"/>
      <c r="AC20"/>
      <c r="AG20"/>
    </row>
    <row r="21" spans="2:33" ht="10.5" customHeight="1" thickBot="1" x14ac:dyDescent="0.4">
      <c r="B21" s="62" t="s">
        <v>473</v>
      </c>
      <c r="C21" s="57">
        <v>19</v>
      </c>
      <c r="D21" s="105">
        <f>IF('G-Assurance'!I6="Complet",1,0)</f>
        <v>0</v>
      </c>
      <c r="F21" s="4"/>
      <c r="I21"/>
      <c r="M21"/>
      <c r="N21"/>
      <c r="R21"/>
      <c r="S21"/>
      <c r="W21"/>
      <c r="X21"/>
      <c r="AB21"/>
      <c r="AC21"/>
      <c r="AG21"/>
    </row>
    <row r="22" spans="2:33" x14ac:dyDescent="0.35">
      <c r="B22" s="62" t="s">
        <v>676</v>
      </c>
      <c r="C22" s="57">
        <v>20</v>
      </c>
      <c r="D22" s="105">
        <f>IF('G-ServicesFinanciers'!I6="Complet",1,0)</f>
        <v>0</v>
      </c>
      <c r="I22" s="585">
        <f>+Identification!G14</f>
        <v>2024</v>
      </c>
      <c r="J22" s="586"/>
      <c r="K22" s="586"/>
      <c r="L22" s="586"/>
      <c r="M22" s="587"/>
      <c r="N22" s="567">
        <f>+I22+1</f>
        <v>2025</v>
      </c>
      <c r="O22" s="568"/>
      <c r="P22" s="568"/>
      <c r="Q22" s="568"/>
      <c r="R22" s="569"/>
      <c r="S22" s="567">
        <f>+N22+1</f>
        <v>2026</v>
      </c>
      <c r="T22" s="568"/>
      <c r="U22" s="568"/>
      <c r="V22" s="568"/>
      <c r="W22" s="569"/>
      <c r="X22" s="573">
        <f>+S22+1</f>
        <v>2027</v>
      </c>
      <c r="Y22" s="574"/>
      <c r="Z22" s="574"/>
      <c r="AA22" s="574"/>
      <c r="AB22" s="575"/>
      <c r="AC22" s="579">
        <f>+X22+1</f>
        <v>2028</v>
      </c>
      <c r="AD22" s="580"/>
      <c r="AE22" s="580"/>
      <c r="AF22" s="580"/>
      <c r="AG22" s="581"/>
    </row>
    <row r="23" spans="2:33" ht="19" customHeight="1" thickBot="1" x14ac:dyDescent="0.4">
      <c r="B23"/>
      <c r="C23"/>
      <c r="D23"/>
      <c r="I23" s="588"/>
      <c r="J23" s="589"/>
      <c r="K23" s="589"/>
      <c r="L23" s="589"/>
      <c r="M23" s="590"/>
      <c r="N23" s="570"/>
      <c r="O23" s="571"/>
      <c r="P23" s="571"/>
      <c r="Q23" s="571"/>
      <c r="R23" s="572"/>
      <c r="S23" s="570"/>
      <c r="T23" s="571"/>
      <c r="U23" s="571"/>
      <c r="V23" s="571"/>
      <c r="W23" s="572"/>
      <c r="X23" s="576"/>
      <c r="Y23" s="577"/>
      <c r="Z23" s="577"/>
      <c r="AA23" s="577"/>
      <c r="AB23" s="578"/>
      <c r="AC23" s="582"/>
      <c r="AD23" s="583"/>
      <c r="AE23" s="583"/>
      <c r="AF23" s="583"/>
      <c r="AG23" s="584"/>
    </row>
    <row r="24" spans="2:33" s="352" customFormat="1" ht="48" x14ac:dyDescent="0.35">
      <c r="B24"/>
      <c r="C24"/>
      <c r="D24"/>
      <c r="E24"/>
      <c r="F24" s="347" t="s">
        <v>243</v>
      </c>
      <c r="G24" s="347" t="s">
        <v>72</v>
      </c>
      <c r="H24" s="347" t="s">
        <v>74</v>
      </c>
      <c r="I24" s="347" t="s">
        <v>338</v>
      </c>
      <c r="J24" s="347" t="s">
        <v>339</v>
      </c>
      <c r="K24" s="347" t="s">
        <v>80</v>
      </c>
      <c r="L24" s="347" t="s">
        <v>76</v>
      </c>
      <c r="M24" s="347" t="s">
        <v>340</v>
      </c>
      <c r="N24" s="348" t="s">
        <v>341</v>
      </c>
      <c r="O24" s="347" t="s">
        <v>342</v>
      </c>
      <c r="P24" s="347" t="s">
        <v>343</v>
      </c>
      <c r="Q24" s="347" t="s">
        <v>344</v>
      </c>
      <c r="R24" s="347" t="s">
        <v>345</v>
      </c>
      <c r="S24" s="347" t="s">
        <v>346</v>
      </c>
      <c r="T24" s="347" t="s">
        <v>347</v>
      </c>
      <c r="U24" s="347" t="s">
        <v>348</v>
      </c>
      <c r="V24" s="347" t="s">
        <v>349</v>
      </c>
      <c r="W24" s="349" t="s">
        <v>350</v>
      </c>
      <c r="X24" s="350" t="s">
        <v>351</v>
      </c>
      <c r="Y24" s="347" t="s">
        <v>352</v>
      </c>
      <c r="Z24" s="347" t="s">
        <v>353</v>
      </c>
      <c r="AA24" s="347" t="s">
        <v>354</v>
      </c>
      <c r="AB24" s="347" t="s">
        <v>355</v>
      </c>
      <c r="AC24" s="347" t="s">
        <v>356</v>
      </c>
      <c r="AD24" s="347" t="s">
        <v>357</v>
      </c>
      <c r="AE24" s="347" t="s">
        <v>358</v>
      </c>
      <c r="AF24" s="347" t="s">
        <v>359</v>
      </c>
      <c r="AG24" s="351" t="s">
        <v>360</v>
      </c>
    </row>
    <row r="25" spans="2:33" x14ac:dyDescent="0.35">
      <c r="B25"/>
      <c r="C25"/>
      <c r="D25"/>
      <c r="F25" s="343" t="str">
        <f t="shared" ref="F25:F56" si="1">IF(G25="","",ROW(A1))</f>
        <v/>
      </c>
      <c r="G25" s="27"/>
      <c r="H25" s="27"/>
      <c r="I25" s="123"/>
      <c r="J25" s="171"/>
      <c r="K25" s="173"/>
      <c r="L25" s="121"/>
      <c r="M25" s="75"/>
      <c r="N25" s="223"/>
      <c r="O25" s="171"/>
      <c r="P25" s="171"/>
      <c r="Q25" s="121"/>
      <c r="R25" s="121"/>
      <c r="S25" s="123"/>
      <c r="T25" s="171"/>
      <c r="U25" s="171"/>
      <c r="V25" s="121"/>
      <c r="W25" s="121"/>
      <c r="X25" s="123"/>
      <c r="Y25" s="171"/>
      <c r="Z25" s="171"/>
      <c r="AA25" s="121"/>
      <c r="AB25" s="122"/>
      <c r="AC25" s="123"/>
      <c r="AD25" s="171"/>
      <c r="AE25" s="171"/>
      <c r="AF25" s="121"/>
      <c r="AG25" s="224"/>
    </row>
    <row r="26" spans="2:33" x14ac:dyDescent="0.35">
      <c r="B26"/>
      <c r="C26"/>
      <c r="D26"/>
      <c r="F26" s="343" t="str">
        <f t="shared" si="1"/>
        <v/>
      </c>
      <c r="G26" s="27"/>
      <c r="H26" s="27"/>
      <c r="I26" s="123"/>
      <c r="J26" s="171"/>
      <c r="K26" s="173"/>
      <c r="L26" s="121"/>
      <c r="M26" s="75"/>
      <c r="N26" s="223"/>
      <c r="O26" s="171"/>
      <c r="P26" s="171"/>
      <c r="Q26" s="121"/>
      <c r="R26" s="121"/>
      <c r="S26" s="123"/>
      <c r="T26" s="171"/>
      <c r="U26" s="171"/>
      <c r="V26" s="121"/>
      <c r="W26" s="121"/>
      <c r="X26" s="123"/>
      <c r="Y26" s="171"/>
      <c r="Z26" s="171"/>
      <c r="AA26" s="121"/>
      <c r="AB26" s="122"/>
      <c r="AC26" s="123"/>
      <c r="AD26" s="171"/>
      <c r="AE26" s="171"/>
      <c r="AF26" s="121"/>
      <c r="AG26" s="224"/>
    </row>
    <row r="27" spans="2:33" x14ac:dyDescent="0.35">
      <c r="B27"/>
      <c r="C27"/>
      <c r="D27"/>
      <c r="F27" s="343" t="str">
        <f t="shared" si="1"/>
        <v/>
      </c>
      <c r="G27" s="27"/>
      <c r="H27" s="27"/>
      <c r="I27" s="123"/>
      <c r="J27" s="171"/>
      <c r="K27" s="173"/>
      <c r="L27" s="121"/>
      <c r="M27" s="75"/>
      <c r="N27" s="223"/>
      <c r="O27" s="171"/>
      <c r="P27" s="171"/>
      <c r="Q27" s="121"/>
      <c r="R27" s="121"/>
      <c r="S27" s="123"/>
      <c r="T27" s="171"/>
      <c r="U27" s="171"/>
      <c r="V27" s="121"/>
      <c r="W27" s="121"/>
      <c r="X27" s="123"/>
      <c r="Y27" s="171"/>
      <c r="Z27" s="171"/>
      <c r="AA27" s="121"/>
      <c r="AB27" s="122"/>
      <c r="AC27" s="123"/>
      <c r="AD27" s="171"/>
      <c r="AE27" s="171"/>
      <c r="AF27" s="121"/>
      <c r="AG27" s="224"/>
    </row>
    <row r="28" spans="2:33" x14ac:dyDescent="0.35">
      <c r="B28"/>
      <c r="C28"/>
      <c r="D28"/>
      <c r="F28" s="343" t="str">
        <f t="shared" si="1"/>
        <v/>
      </c>
      <c r="G28" s="27"/>
      <c r="H28" s="27"/>
      <c r="I28" s="123"/>
      <c r="J28" s="171"/>
      <c r="K28" s="173"/>
      <c r="L28" s="121"/>
      <c r="M28" s="75"/>
      <c r="N28" s="223"/>
      <c r="O28" s="171"/>
      <c r="P28" s="171"/>
      <c r="Q28" s="121"/>
      <c r="R28" s="121"/>
      <c r="S28" s="123"/>
      <c r="T28" s="171"/>
      <c r="U28" s="171"/>
      <c r="V28" s="121"/>
      <c r="W28" s="121"/>
      <c r="X28" s="123"/>
      <c r="Y28" s="171"/>
      <c r="Z28" s="171"/>
      <c r="AA28" s="121"/>
      <c r="AB28" s="122"/>
      <c r="AC28" s="123"/>
      <c r="AD28" s="171"/>
      <c r="AE28" s="171"/>
      <c r="AF28" s="121"/>
      <c r="AG28" s="224"/>
    </row>
    <row r="29" spans="2:33" x14ac:dyDescent="0.35">
      <c r="B29"/>
      <c r="C29"/>
      <c r="D29"/>
      <c r="F29" s="343" t="str">
        <f t="shared" si="1"/>
        <v/>
      </c>
      <c r="G29" s="27"/>
      <c r="H29" s="27"/>
      <c r="I29" s="123"/>
      <c r="J29" s="171"/>
      <c r="K29" s="173"/>
      <c r="L29" s="121"/>
      <c r="M29" s="75"/>
      <c r="N29" s="223"/>
      <c r="O29" s="171"/>
      <c r="P29" s="171"/>
      <c r="Q29" s="121"/>
      <c r="R29" s="121"/>
      <c r="S29" s="123"/>
      <c r="T29" s="171"/>
      <c r="U29" s="171"/>
      <c r="V29" s="121"/>
      <c r="W29" s="121"/>
      <c r="X29" s="123"/>
      <c r="Y29" s="171"/>
      <c r="Z29" s="171"/>
      <c r="AA29" s="121"/>
      <c r="AB29" s="122"/>
      <c r="AC29" s="123"/>
      <c r="AD29" s="171"/>
      <c r="AE29" s="171"/>
      <c r="AF29" s="121"/>
      <c r="AG29" s="224"/>
    </row>
    <row r="30" spans="2:33" x14ac:dyDescent="0.35">
      <c r="B30"/>
      <c r="C30"/>
      <c r="D30"/>
      <c r="F30" s="343" t="str">
        <f t="shared" si="1"/>
        <v/>
      </c>
      <c r="G30" s="27"/>
      <c r="H30" s="27"/>
      <c r="I30" s="123"/>
      <c r="J30" s="171"/>
      <c r="K30" s="173"/>
      <c r="L30" s="121"/>
      <c r="M30" s="75"/>
      <c r="N30" s="223"/>
      <c r="O30" s="171"/>
      <c r="P30" s="171"/>
      <c r="Q30" s="121"/>
      <c r="R30" s="121"/>
      <c r="S30" s="123"/>
      <c r="T30" s="171"/>
      <c r="U30" s="171"/>
      <c r="V30" s="121"/>
      <c r="W30" s="121"/>
      <c r="X30" s="123"/>
      <c r="Y30" s="171"/>
      <c r="Z30" s="171"/>
      <c r="AA30" s="121"/>
      <c r="AB30" s="122"/>
      <c r="AC30" s="123"/>
      <c r="AD30" s="171"/>
      <c r="AE30" s="171"/>
      <c r="AF30" s="121"/>
      <c r="AG30" s="224"/>
    </row>
    <row r="31" spans="2:33" x14ac:dyDescent="0.35">
      <c r="B31"/>
      <c r="C31"/>
      <c r="D31"/>
      <c r="F31" s="343" t="str">
        <f t="shared" si="1"/>
        <v/>
      </c>
      <c r="G31" s="27"/>
      <c r="H31" s="27"/>
      <c r="I31" s="123"/>
      <c r="J31" s="171"/>
      <c r="K31" s="173"/>
      <c r="L31" s="121"/>
      <c r="M31" s="75"/>
      <c r="N31" s="223"/>
      <c r="O31" s="171"/>
      <c r="P31" s="171"/>
      <c r="Q31" s="121"/>
      <c r="R31" s="121"/>
      <c r="S31" s="123"/>
      <c r="T31" s="171"/>
      <c r="U31" s="171"/>
      <c r="V31" s="121"/>
      <c r="W31" s="121"/>
      <c r="X31" s="123"/>
      <c r="Y31" s="171"/>
      <c r="Z31" s="171"/>
      <c r="AA31" s="121"/>
      <c r="AB31" s="122"/>
      <c r="AC31" s="123"/>
      <c r="AD31" s="171"/>
      <c r="AE31" s="171"/>
      <c r="AF31" s="121"/>
      <c r="AG31" s="224"/>
    </row>
    <row r="32" spans="2:33" x14ac:dyDescent="0.35">
      <c r="B32"/>
      <c r="C32"/>
      <c r="D32"/>
      <c r="F32" s="343" t="str">
        <f t="shared" si="1"/>
        <v/>
      </c>
      <c r="G32" s="27"/>
      <c r="H32" s="27"/>
      <c r="I32" s="123"/>
      <c r="J32" s="171"/>
      <c r="K32" s="173"/>
      <c r="L32" s="121"/>
      <c r="M32" s="75"/>
      <c r="N32" s="223"/>
      <c r="O32" s="171"/>
      <c r="P32" s="171"/>
      <c r="Q32" s="121"/>
      <c r="R32" s="121"/>
      <c r="S32" s="123"/>
      <c r="T32" s="171"/>
      <c r="U32" s="171"/>
      <c r="V32" s="121"/>
      <c r="W32" s="121"/>
      <c r="X32" s="123"/>
      <c r="Y32" s="171"/>
      <c r="Z32" s="171"/>
      <c r="AA32" s="121"/>
      <c r="AB32" s="122"/>
      <c r="AC32" s="123"/>
      <c r="AD32" s="171"/>
      <c r="AE32" s="171"/>
      <c r="AF32" s="121"/>
      <c r="AG32" s="224"/>
    </row>
    <row r="33" spans="2:33" x14ac:dyDescent="0.35">
      <c r="B33"/>
      <c r="C33"/>
      <c r="D33"/>
      <c r="F33" s="343" t="str">
        <f t="shared" si="1"/>
        <v/>
      </c>
      <c r="G33" s="27"/>
      <c r="H33" s="27"/>
      <c r="I33" s="123"/>
      <c r="J33" s="171"/>
      <c r="K33" s="173"/>
      <c r="L33" s="121"/>
      <c r="M33" s="75"/>
      <c r="N33" s="223"/>
      <c r="O33" s="171"/>
      <c r="P33" s="171"/>
      <c r="Q33" s="121"/>
      <c r="R33" s="121"/>
      <c r="S33" s="123"/>
      <c r="T33" s="171"/>
      <c r="U33" s="171"/>
      <c r="V33" s="121"/>
      <c r="W33" s="121"/>
      <c r="X33" s="123"/>
      <c r="Y33" s="171"/>
      <c r="Z33" s="171"/>
      <c r="AA33" s="121"/>
      <c r="AB33" s="122"/>
      <c r="AC33" s="123"/>
      <c r="AD33" s="171"/>
      <c r="AE33" s="171"/>
      <c r="AF33" s="121"/>
      <c r="AG33" s="224"/>
    </row>
    <row r="34" spans="2:33" x14ac:dyDescent="0.35">
      <c r="B34"/>
      <c r="C34"/>
      <c r="D34"/>
      <c r="F34" s="343" t="str">
        <f t="shared" si="1"/>
        <v/>
      </c>
      <c r="G34" s="27"/>
      <c r="H34" s="27"/>
      <c r="I34" s="123"/>
      <c r="J34" s="171"/>
      <c r="K34" s="173"/>
      <c r="L34" s="121"/>
      <c r="M34" s="75"/>
      <c r="N34" s="223"/>
      <c r="O34" s="171"/>
      <c r="P34" s="171"/>
      <c r="Q34" s="121"/>
      <c r="R34" s="121"/>
      <c r="S34" s="123"/>
      <c r="T34" s="171"/>
      <c r="U34" s="171"/>
      <c r="V34" s="121"/>
      <c r="W34" s="121"/>
      <c r="X34" s="123"/>
      <c r="Y34" s="171"/>
      <c r="Z34" s="171"/>
      <c r="AA34" s="121"/>
      <c r="AB34" s="122"/>
      <c r="AC34" s="123"/>
      <c r="AD34" s="171"/>
      <c r="AE34" s="171"/>
      <c r="AF34" s="121"/>
      <c r="AG34" s="224"/>
    </row>
    <row r="35" spans="2:33" x14ac:dyDescent="0.35">
      <c r="B35"/>
      <c r="C35"/>
      <c r="D35"/>
      <c r="F35" s="343" t="str">
        <f t="shared" si="1"/>
        <v/>
      </c>
      <c r="G35" s="27"/>
      <c r="H35" s="27"/>
      <c r="I35" s="123"/>
      <c r="J35" s="171"/>
      <c r="K35" s="173"/>
      <c r="L35" s="121"/>
      <c r="M35" s="75"/>
      <c r="N35" s="223"/>
      <c r="O35" s="171"/>
      <c r="P35" s="171"/>
      <c r="Q35" s="121"/>
      <c r="R35" s="121"/>
      <c r="S35" s="123"/>
      <c r="T35" s="171"/>
      <c r="U35" s="171"/>
      <c r="V35" s="121"/>
      <c r="W35" s="121"/>
      <c r="X35" s="123"/>
      <c r="Y35" s="171"/>
      <c r="Z35" s="171"/>
      <c r="AA35" s="121"/>
      <c r="AB35" s="122"/>
      <c r="AC35" s="123"/>
      <c r="AD35" s="171"/>
      <c r="AE35" s="171"/>
      <c r="AF35" s="121"/>
      <c r="AG35" s="224"/>
    </row>
    <row r="36" spans="2:33" x14ac:dyDescent="0.35">
      <c r="B36"/>
      <c r="C36"/>
      <c r="D36"/>
      <c r="F36" s="343" t="str">
        <f t="shared" si="1"/>
        <v/>
      </c>
      <c r="G36" s="27"/>
      <c r="H36" s="27"/>
      <c r="I36" s="123"/>
      <c r="J36" s="171"/>
      <c r="K36" s="173"/>
      <c r="L36" s="121"/>
      <c r="M36" s="75"/>
      <c r="N36" s="223"/>
      <c r="O36" s="171"/>
      <c r="P36" s="171"/>
      <c r="Q36" s="121"/>
      <c r="R36" s="121"/>
      <c r="S36" s="123"/>
      <c r="T36" s="171"/>
      <c r="U36" s="171"/>
      <c r="V36" s="121"/>
      <c r="W36" s="121"/>
      <c r="X36" s="123"/>
      <c r="Y36" s="171"/>
      <c r="Z36" s="171"/>
      <c r="AA36" s="121"/>
      <c r="AB36" s="122"/>
      <c r="AC36" s="123"/>
      <c r="AD36" s="171"/>
      <c r="AE36" s="171"/>
      <c r="AF36" s="121"/>
      <c r="AG36" s="224"/>
    </row>
    <row r="37" spans="2:33" x14ac:dyDescent="0.35">
      <c r="B37"/>
      <c r="C37"/>
      <c r="D37"/>
      <c r="F37" s="343" t="str">
        <f t="shared" si="1"/>
        <v/>
      </c>
      <c r="G37" s="27"/>
      <c r="H37" s="27"/>
      <c r="I37" s="123"/>
      <c r="J37" s="171"/>
      <c r="K37" s="173"/>
      <c r="L37" s="121"/>
      <c r="M37" s="75"/>
      <c r="N37" s="223"/>
      <c r="O37" s="171"/>
      <c r="P37" s="171"/>
      <c r="Q37" s="121"/>
      <c r="R37" s="121"/>
      <c r="S37" s="123"/>
      <c r="T37" s="171"/>
      <c r="U37" s="171"/>
      <c r="V37" s="121"/>
      <c r="W37" s="121"/>
      <c r="X37" s="123"/>
      <c r="Y37" s="171"/>
      <c r="Z37" s="171"/>
      <c r="AA37" s="121"/>
      <c r="AB37" s="122"/>
      <c r="AC37" s="123"/>
      <c r="AD37" s="171"/>
      <c r="AE37" s="171"/>
      <c r="AF37" s="121"/>
      <c r="AG37" s="224"/>
    </row>
    <row r="38" spans="2:33" x14ac:dyDescent="0.35">
      <c r="B38"/>
      <c r="C38"/>
      <c r="D38"/>
      <c r="F38" s="343" t="str">
        <f t="shared" si="1"/>
        <v/>
      </c>
      <c r="G38" s="27"/>
      <c r="H38" s="27"/>
      <c r="I38" s="123"/>
      <c r="J38" s="171"/>
      <c r="K38" s="173"/>
      <c r="L38" s="121"/>
      <c r="M38" s="75"/>
      <c r="N38" s="223"/>
      <c r="O38" s="171"/>
      <c r="P38" s="171"/>
      <c r="Q38" s="121"/>
      <c r="R38" s="121"/>
      <c r="S38" s="123"/>
      <c r="T38" s="171"/>
      <c r="U38" s="171"/>
      <c r="V38" s="121"/>
      <c r="W38" s="121"/>
      <c r="X38" s="123"/>
      <c r="Y38" s="171"/>
      <c r="Z38" s="171"/>
      <c r="AA38" s="121"/>
      <c r="AB38" s="122"/>
      <c r="AC38" s="123"/>
      <c r="AD38" s="171"/>
      <c r="AE38" s="171"/>
      <c r="AF38" s="121"/>
      <c r="AG38" s="224"/>
    </row>
    <row r="39" spans="2:33" x14ac:dyDescent="0.35">
      <c r="B39"/>
      <c r="C39"/>
      <c r="D39"/>
      <c r="F39" s="343" t="str">
        <f t="shared" si="1"/>
        <v/>
      </c>
      <c r="G39" s="27"/>
      <c r="H39" s="27"/>
      <c r="I39" s="123"/>
      <c r="J39" s="171"/>
      <c r="K39" s="173"/>
      <c r="L39" s="121"/>
      <c r="M39" s="75"/>
      <c r="N39" s="223"/>
      <c r="O39" s="171"/>
      <c r="P39" s="171"/>
      <c r="Q39" s="121"/>
      <c r="R39" s="121"/>
      <c r="S39" s="123"/>
      <c r="T39" s="171"/>
      <c r="U39" s="171"/>
      <c r="V39" s="121"/>
      <c r="W39" s="121"/>
      <c r="X39" s="123"/>
      <c r="Y39" s="171"/>
      <c r="Z39" s="171"/>
      <c r="AA39" s="121"/>
      <c r="AB39" s="122"/>
      <c r="AC39" s="123"/>
      <c r="AD39" s="171"/>
      <c r="AE39" s="171"/>
      <c r="AF39" s="121"/>
      <c r="AG39" s="224"/>
    </row>
    <row r="40" spans="2:33" x14ac:dyDescent="0.35">
      <c r="B40"/>
      <c r="C40"/>
      <c r="D40"/>
      <c r="F40" s="343" t="str">
        <f t="shared" si="1"/>
        <v/>
      </c>
      <c r="G40" s="27"/>
      <c r="H40" s="27"/>
      <c r="I40" s="123"/>
      <c r="J40" s="171"/>
      <c r="K40" s="173"/>
      <c r="L40" s="121"/>
      <c r="M40" s="75"/>
      <c r="N40" s="223"/>
      <c r="O40" s="171"/>
      <c r="P40" s="171"/>
      <c r="Q40" s="121"/>
      <c r="R40" s="121"/>
      <c r="S40" s="123"/>
      <c r="T40" s="171"/>
      <c r="U40" s="171"/>
      <c r="V40" s="121"/>
      <c r="W40" s="121"/>
      <c r="X40" s="123"/>
      <c r="Y40" s="171"/>
      <c r="Z40" s="171"/>
      <c r="AA40" s="121"/>
      <c r="AB40" s="122"/>
      <c r="AC40" s="123"/>
      <c r="AD40" s="171"/>
      <c r="AE40" s="171"/>
      <c r="AF40" s="121"/>
      <c r="AG40" s="224"/>
    </row>
    <row r="41" spans="2:33" x14ac:dyDescent="0.35">
      <c r="B41"/>
      <c r="C41"/>
      <c r="D41"/>
      <c r="F41" s="343" t="str">
        <f t="shared" si="1"/>
        <v/>
      </c>
      <c r="G41" s="27"/>
      <c r="H41" s="27"/>
      <c r="I41" s="123"/>
      <c r="J41" s="171"/>
      <c r="K41" s="173"/>
      <c r="L41" s="121"/>
      <c r="M41" s="75"/>
      <c r="N41" s="223"/>
      <c r="O41" s="171"/>
      <c r="P41" s="171"/>
      <c r="Q41" s="121"/>
      <c r="R41" s="121"/>
      <c r="S41" s="123"/>
      <c r="T41" s="171"/>
      <c r="U41" s="171"/>
      <c r="V41" s="121"/>
      <c r="W41" s="121"/>
      <c r="X41" s="123"/>
      <c r="Y41" s="171"/>
      <c r="Z41" s="171"/>
      <c r="AA41" s="121"/>
      <c r="AB41" s="122"/>
      <c r="AC41" s="123"/>
      <c r="AD41" s="171"/>
      <c r="AE41" s="171"/>
      <c r="AF41" s="121"/>
      <c r="AG41" s="224"/>
    </row>
    <row r="42" spans="2:33" x14ac:dyDescent="0.35">
      <c r="B42"/>
      <c r="C42"/>
      <c r="D42"/>
      <c r="F42" s="343" t="str">
        <f t="shared" si="1"/>
        <v/>
      </c>
      <c r="G42" s="27"/>
      <c r="H42" s="27"/>
      <c r="I42" s="123"/>
      <c r="J42" s="171"/>
      <c r="K42" s="173"/>
      <c r="L42" s="121"/>
      <c r="M42" s="75"/>
      <c r="N42" s="223"/>
      <c r="O42" s="171"/>
      <c r="P42" s="171"/>
      <c r="Q42" s="121"/>
      <c r="R42" s="121"/>
      <c r="S42" s="123"/>
      <c r="T42" s="171"/>
      <c r="U42" s="171"/>
      <c r="V42" s="121"/>
      <c r="W42" s="121"/>
      <c r="X42" s="123"/>
      <c r="Y42" s="171"/>
      <c r="Z42" s="171"/>
      <c r="AA42" s="121"/>
      <c r="AB42" s="122"/>
      <c r="AC42" s="123"/>
      <c r="AD42" s="171"/>
      <c r="AE42" s="171"/>
      <c r="AF42" s="121"/>
      <c r="AG42" s="224"/>
    </row>
    <row r="43" spans="2:33" x14ac:dyDescent="0.35">
      <c r="B43"/>
      <c r="C43"/>
      <c r="D43"/>
      <c r="F43" s="343" t="str">
        <f t="shared" si="1"/>
        <v/>
      </c>
      <c r="G43" s="27"/>
      <c r="H43" s="27"/>
      <c r="I43" s="123"/>
      <c r="J43" s="171"/>
      <c r="K43" s="173"/>
      <c r="L43" s="121"/>
      <c r="M43" s="75"/>
      <c r="N43" s="223"/>
      <c r="O43" s="171"/>
      <c r="P43" s="171"/>
      <c r="Q43" s="121"/>
      <c r="R43" s="121"/>
      <c r="S43" s="123"/>
      <c r="T43" s="171"/>
      <c r="U43" s="171"/>
      <c r="V43" s="121"/>
      <c r="W43" s="121"/>
      <c r="X43" s="123"/>
      <c r="Y43" s="171"/>
      <c r="Z43" s="171"/>
      <c r="AA43" s="121"/>
      <c r="AB43" s="122"/>
      <c r="AC43" s="123"/>
      <c r="AD43" s="171"/>
      <c r="AE43" s="171"/>
      <c r="AF43" s="121"/>
      <c r="AG43" s="224"/>
    </row>
    <row r="44" spans="2:33" x14ac:dyDescent="0.35">
      <c r="B44"/>
      <c r="C44"/>
      <c r="D44"/>
      <c r="F44" s="343" t="str">
        <f t="shared" si="1"/>
        <v/>
      </c>
      <c r="G44" s="27"/>
      <c r="H44" s="27"/>
      <c r="I44" s="123"/>
      <c r="J44" s="171"/>
      <c r="K44" s="173"/>
      <c r="L44" s="121"/>
      <c r="M44" s="75"/>
      <c r="N44" s="223"/>
      <c r="O44" s="171"/>
      <c r="P44" s="171"/>
      <c r="Q44" s="121"/>
      <c r="R44" s="121"/>
      <c r="S44" s="123"/>
      <c r="T44" s="171"/>
      <c r="U44" s="171"/>
      <c r="V44" s="121"/>
      <c r="W44" s="121"/>
      <c r="X44" s="123"/>
      <c r="Y44" s="171"/>
      <c r="Z44" s="171"/>
      <c r="AA44" s="121"/>
      <c r="AB44" s="122"/>
      <c r="AC44" s="123"/>
      <c r="AD44" s="171"/>
      <c r="AE44" s="171"/>
      <c r="AF44" s="121"/>
      <c r="AG44" s="224"/>
    </row>
    <row r="45" spans="2:33" x14ac:dyDescent="0.35">
      <c r="B45"/>
      <c r="C45"/>
      <c r="D45"/>
      <c r="F45" s="343" t="str">
        <f t="shared" si="1"/>
        <v/>
      </c>
      <c r="G45" s="27"/>
      <c r="H45" s="27"/>
      <c r="I45" s="123"/>
      <c r="J45" s="171"/>
      <c r="K45" s="173"/>
      <c r="L45" s="121"/>
      <c r="M45" s="75"/>
      <c r="N45" s="223"/>
      <c r="O45" s="171"/>
      <c r="P45" s="171"/>
      <c r="Q45" s="121"/>
      <c r="R45" s="121"/>
      <c r="S45" s="123"/>
      <c r="T45" s="171"/>
      <c r="U45" s="171"/>
      <c r="V45" s="121"/>
      <c r="W45" s="121"/>
      <c r="X45" s="123"/>
      <c r="Y45" s="171"/>
      <c r="Z45" s="171"/>
      <c r="AA45" s="121"/>
      <c r="AB45" s="122"/>
      <c r="AC45" s="123"/>
      <c r="AD45" s="171"/>
      <c r="AE45" s="171"/>
      <c r="AF45" s="121"/>
      <c r="AG45" s="224"/>
    </row>
    <row r="46" spans="2:33" x14ac:dyDescent="0.35">
      <c r="B46"/>
      <c r="C46"/>
      <c r="D46"/>
      <c r="F46" s="343" t="str">
        <f t="shared" si="1"/>
        <v/>
      </c>
      <c r="G46" s="27"/>
      <c r="H46" s="27"/>
      <c r="I46" s="123"/>
      <c r="J46" s="171"/>
      <c r="K46" s="173"/>
      <c r="L46" s="121"/>
      <c r="M46" s="75"/>
      <c r="N46" s="223"/>
      <c r="O46" s="171"/>
      <c r="P46" s="171"/>
      <c r="Q46" s="121"/>
      <c r="R46" s="121"/>
      <c r="S46" s="123"/>
      <c r="T46" s="171"/>
      <c r="U46" s="171"/>
      <c r="V46" s="121"/>
      <c r="W46" s="121"/>
      <c r="X46" s="123"/>
      <c r="Y46" s="171"/>
      <c r="Z46" s="171"/>
      <c r="AA46" s="121"/>
      <c r="AB46" s="122"/>
      <c r="AC46" s="123"/>
      <c r="AD46" s="171"/>
      <c r="AE46" s="171"/>
      <c r="AF46" s="121"/>
      <c r="AG46" s="224"/>
    </row>
    <row r="47" spans="2:33" x14ac:dyDescent="0.35">
      <c r="B47"/>
      <c r="C47"/>
      <c r="D47"/>
      <c r="F47" s="343" t="str">
        <f t="shared" si="1"/>
        <v/>
      </c>
      <c r="G47" s="27"/>
      <c r="H47" s="27"/>
      <c r="I47" s="123"/>
      <c r="J47" s="171"/>
      <c r="K47" s="173"/>
      <c r="L47" s="121"/>
      <c r="M47" s="75"/>
      <c r="N47" s="223"/>
      <c r="O47" s="171"/>
      <c r="P47" s="171"/>
      <c r="Q47" s="121"/>
      <c r="R47" s="121"/>
      <c r="S47" s="123"/>
      <c r="T47" s="171"/>
      <c r="U47" s="171"/>
      <c r="V47" s="121"/>
      <c r="W47" s="121"/>
      <c r="X47" s="123"/>
      <c r="Y47" s="171"/>
      <c r="Z47" s="171"/>
      <c r="AA47" s="121"/>
      <c r="AB47" s="122"/>
      <c r="AC47" s="123"/>
      <c r="AD47" s="171"/>
      <c r="AE47" s="171"/>
      <c r="AF47" s="121"/>
      <c r="AG47" s="224"/>
    </row>
    <row r="48" spans="2:33" x14ac:dyDescent="0.35">
      <c r="B48"/>
      <c r="C48"/>
      <c r="D48"/>
      <c r="F48" s="343" t="str">
        <f t="shared" si="1"/>
        <v/>
      </c>
      <c r="G48" s="27"/>
      <c r="H48" s="27"/>
      <c r="I48" s="123"/>
      <c r="J48" s="171"/>
      <c r="K48" s="173"/>
      <c r="L48" s="121"/>
      <c r="M48" s="75"/>
      <c r="N48" s="223"/>
      <c r="O48" s="171"/>
      <c r="P48" s="171"/>
      <c r="Q48" s="121"/>
      <c r="R48" s="121"/>
      <c r="S48" s="123"/>
      <c r="T48" s="171"/>
      <c r="U48" s="171"/>
      <c r="V48" s="121"/>
      <c r="W48" s="121"/>
      <c r="X48" s="123"/>
      <c r="Y48" s="171"/>
      <c r="Z48" s="171"/>
      <c r="AA48" s="121"/>
      <c r="AB48" s="122"/>
      <c r="AC48" s="123"/>
      <c r="AD48" s="171"/>
      <c r="AE48" s="171"/>
      <c r="AF48" s="121"/>
      <c r="AG48" s="224"/>
    </row>
    <row r="49" spans="2:33" x14ac:dyDescent="0.35">
      <c r="B49"/>
      <c r="C49"/>
      <c r="D49"/>
      <c r="F49" s="343" t="str">
        <f t="shared" si="1"/>
        <v/>
      </c>
      <c r="G49" s="27"/>
      <c r="H49" s="27"/>
      <c r="I49" s="123"/>
      <c r="J49" s="171"/>
      <c r="K49" s="173"/>
      <c r="L49" s="121"/>
      <c r="M49" s="75"/>
      <c r="N49" s="223"/>
      <c r="O49" s="171"/>
      <c r="P49" s="171"/>
      <c r="Q49" s="121"/>
      <c r="R49" s="121"/>
      <c r="S49" s="123"/>
      <c r="T49" s="171"/>
      <c r="U49" s="171"/>
      <c r="V49" s="121"/>
      <c r="W49" s="121"/>
      <c r="X49" s="123"/>
      <c r="Y49" s="171"/>
      <c r="Z49" s="171"/>
      <c r="AA49" s="121"/>
      <c r="AB49" s="122"/>
      <c r="AC49" s="123"/>
      <c r="AD49" s="171"/>
      <c r="AE49" s="171"/>
      <c r="AF49" s="121"/>
      <c r="AG49" s="224"/>
    </row>
    <row r="50" spans="2:33" x14ac:dyDescent="0.35">
      <c r="B50"/>
      <c r="C50"/>
      <c r="D50"/>
      <c r="F50" s="343" t="str">
        <f t="shared" si="1"/>
        <v/>
      </c>
      <c r="G50" s="27"/>
      <c r="H50" s="27"/>
      <c r="I50" s="123"/>
      <c r="J50" s="171"/>
      <c r="K50" s="173"/>
      <c r="L50" s="121"/>
      <c r="M50" s="75"/>
      <c r="N50" s="223"/>
      <c r="O50" s="171"/>
      <c r="P50" s="171"/>
      <c r="Q50" s="121"/>
      <c r="R50" s="121"/>
      <c r="S50" s="123"/>
      <c r="T50" s="171"/>
      <c r="U50" s="171"/>
      <c r="V50" s="121"/>
      <c r="W50" s="121"/>
      <c r="X50" s="123"/>
      <c r="Y50" s="171"/>
      <c r="Z50" s="171"/>
      <c r="AA50" s="121"/>
      <c r="AB50" s="122"/>
      <c r="AC50" s="123"/>
      <c r="AD50" s="171"/>
      <c r="AE50" s="171"/>
      <c r="AF50" s="121"/>
      <c r="AG50" s="224"/>
    </row>
    <row r="51" spans="2:33" x14ac:dyDescent="0.35">
      <c r="B51"/>
      <c r="C51"/>
      <c r="D51"/>
      <c r="F51" s="343" t="str">
        <f t="shared" si="1"/>
        <v/>
      </c>
      <c r="G51" s="27"/>
      <c r="H51" s="27"/>
      <c r="I51" s="123"/>
      <c r="J51" s="171"/>
      <c r="K51" s="173"/>
      <c r="L51" s="121"/>
      <c r="M51" s="75"/>
      <c r="N51" s="223"/>
      <c r="O51" s="171"/>
      <c r="P51" s="171"/>
      <c r="Q51" s="121"/>
      <c r="R51" s="121"/>
      <c r="S51" s="123"/>
      <c r="T51" s="171"/>
      <c r="U51" s="171"/>
      <c r="V51" s="121"/>
      <c r="W51" s="121"/>
      <c r="X51" s="123"/>
      <c r="Y51" s="171"/>
      <c r="Z51" s="171"/>
      <c r="AA51" s="121"/>
      <c r="AB51" s="122"/>
      <c r="AC51" s="123"/>
      <c r="AD51" s="171"/>
      <c r="AE51" s="171"/>
      <c r="AF51" s="121"/>
      <c r="AG51" s="224"/>
    </row>
    <row r="52" spans="2:33" x14ac:dyDescent="0.35">
      <c r="B52"/>
      <c r="C52"/>
      <c r="D52"/>
      <c r="F52" s="343" t="str">
        <f t="shared" si="1"/>
        <v/>
      </c>
      <c r="G52" s="27"/>
      <c r="H52" s="27"/>
      <c r="I52" s="123"/>
      <c r="J52" s="171"/>
      <c r="K52" s="173"/>
      <c r="L52" s="121"/>
      <c r="M52" s="75"/>
      <c r="N52" s="223"/>
      <c r="O52" s="171"/>
      <c r="P52" s="171"/>
      <c r="Q52" s="121"/>
      <c r="R52" s="121"/>
      <c r="S52" s="123"/>
      <c r="T52" s="171"/>
      <c r="U52" s="171"/>
      <c r="V52" s="121"/>
      <c r="W52" s="121"/>
      <c r="X52" s="123"/>
      <c r="Y52" s="171"/>
      <c r="Z52" s="171"/>
      <c r="AA52" s="121"/>
      <c r="AB52" s="122"/>
      <c r="AC52" s="123"/>
      <c r="AD52" s="171"/>
      <c r="AE52" s="171"/>
      <c r="AF52" s="121"/>
      <c r="AG52" s="224"/>
    </row>
    <row r="53" spans="2:33" x14ac:dyDescent="0.35">
      <c r="B53"/>
      <c r="C53"/>
      <c r="D53"/>
      <c r="F53" s="343" t="str">
        <f t="shared" si="1"/>
        <v/>
      </c>
      <c r="G53" s="27"/>
      <c r="H53" s="27"/>
      <c r="I53" s="123"/>
      <c r="J53" s="171"/>
      <c r="K53" s="173"/>
      <c r="L53" s="121"/>
      <c r="M53" s="75"/>
      <c r="N53" s="223"/>
      <c r="O53" s="171"/>
      <c r="P53" s="171"/>
      <c r="Q53" s="121"/>
      <c r="R53" s="121"/>
      <c r="S53" s="123"/>
      <c r="T53" s="171"/>
      <c r="U53" s="171"/>
      <c r="V53" s="121"/>
      <c r="W53" s="121"/>
      <c r="X53" s="123"/>
      <c r="Y53" s="171"/>
      <c r="Z53" s="171"/>
      <c r="AA53" s="121"/>
      <c r="AB53" s="122"/>
      <c r="AC53" s="123"/>
      <c r="AD53" s="171"/>
      <c r="AE53" s="171"/>
      <c r="AF53" s="121"/>
      <c r="AG53" s="224"/>
    </row>
    <row r="54" spans="2:33" x14ac:dyDescent="0.35">
      <c r="B54"/>
      <c r="C54"/>
      <c r="D54"/>
      <c r="F54" s="343" t="str">
        <f t="shared" si="1"/>
        <v/>
      </c>
      <c r="G54" s="27"/>
      <c r="H54" s="27"/>
      <c r="I54" s="123"/>
      <c r="J54" s="171"/>
      <c r="K54" s="173"/>
      <c r="L54" s="121"/>
      <c r="M54" s="75"/>
      <c r="N54" s="223"/>
      <c r="O54" s="171"/>
      <c r="P54" s="171"/>
      <c r="Q54" s="121"/>
      <c r="R54" s="121"/>
      <c r="S54" s="123"/>
      <c r="T54" s="171"/>
      <c r="U54" s="171"/>
      <c r="V54" s="121"/>
      <c r="W54" s="121"/>
      <c r="X54" s="123"/>
      <c r="Y54" s="171"/>
      <c r="Z54" s="171"/>
      <c r="AA54" s="121"/>
      <c r="AB54" s="122"/>
      <c r="AC54" s="123"/>
      <c r="AD54" s="171"/>
      <c r="AE54" s="171"/>
      <c r="AF54" s="121"/>
      <c r="AG54" s="224"/>
    </row>
    <row r="55" spans="2:33" x14ac:dyDescent="0.35">
      <c r="B55"/>
      <c r="C55"/>
      <c r="D55"/>
      <c r="F55" s="343" t="str">
        <f t="shared" si="1"/>
        <v/>
      </c>
      <c r="G55" s="27"/>
      <c r="H55" s="27"/>
      <c r="I55" s="123"/>
      <c r="J55" s="171"/>
      <c r="K55" s="173"/>
      <c r="L55" s="121"/>
      <c r="M55" s="75"/>
      <c r="N55" s="223"/>
      <c r="O55" s="171"/>
      <c r="P55" s="171"/>
      <c r="Q55" s="121"/>
      <c r="R55" s="121"/>
      <c r="S55" s="123"/>
      <c r="T55" s="171"/>
      <c r="U55" s="171"/>
      <c r="V55" s="121"/>
      <c r="W55" s="121"/>
      <c r="X55" s="123"/>
      <c r="Y55" s="171"/>
      <c r="Z55" s="171"/>
      <c r="AA55" s="121"/>
      <c r="AB55" s="122"/>
      <c r="AC55" s="123"/>
      <c r="AD55" s="171"/>
      <c r="AE55" s="171"/>
      <c r="AF55" s="121"/>
      <c r="AG55" s="224"/>
    </row>
    <row r="56" spans="2:33" x14ac:dyDescent="0.35">
      <c r="B56"/>
      <c r="C56"/>
      <c r="D56"/>
      <c r="F56" s="343" t="str">
        <f t="shared" si="1"/>
        <v/>
      </c>
      <c r="G56" s="27"/>
      <c r="H56" s="27"/>
      <c r="I56" s="123"/>
      <c r="J56" s="171"/>
      <c r="K56" s="173"/>
      <c r="L56" s="121"/>
      <c r="M56" s="75"/>
      <c r="N56" s="223"/>
      <c r="O56" s="171"/>
      <c r="P56" s="171"/>
      <c r="Q56" s="121"/>
      <c r="R56" s="121"/>
      <c r="S56" s="123"/>
      <c r="T56" s="171"/>
      <c r="U56" s="171"/>
      <c r="V56" s="121"/>
      <c r="W56" s="121"/>
      <c r="X56" s="123"/>
      <c r="Y56" s="171"/>
      <c r="Z56" s="171"/>
      <c r="AA56" s="121"/>
      <c r="AB56" s="122"/>
      <c r="AC56" s="123"/>
      <c r="AD56" s="171"/>
      <c r="AE56" s="171"/>
      <c r="AF56" s="121"/>
      <c r="AG56" s="224"/>
    </row>
    <row r="57" spans="2:33" x14ac:dyDescent="0.35">
      <c r="B57"/>
      <c r="C57"/>
      <c r="D57"/>
      <c r="F57" s="343" t="str">
        <f t="shared" ref="F57:F74" si="2">IF(G57="","",ROW(A33))</f>
        <v/>
      </c>
      <c r="G57" s="27"/>
      <c r="H57" s="27"/>
      <c r="I57" s="123"/>
      <c r="J57" s="171"/>
      <c r="K57" s="173"/>
      <c r="L57" s="121"/>
      <c r="M57" s="75"/>
      <c r="N57" s="223"/>
      <c r="O57" s="171"/>
      <c r="P57" s="171"/>
      <c r="Q57" s="121"/>
      <c r="R57" s="121"/>
      <c r="S57" s="123"/>
      <c r="T57" s="171"/>
      <c r="U57" s="171"/>
      <c r="V57" s="121"/>
      <c r="W57" s="121"/>
      <c r="X57" s="123"/>
      <c r="Y57" s="171"/>
      <c r="Z57" s="171"/>
      <c r="AA57" s="121"/>
      <c r="AB57" s="122"/>
      <c r="AC57" s="123"/>
      <c r="AD57" s="171"/>
      <c r="AE57" s="171"/>
      <c r="AF57" s="121"/>
      <c r="AG57" s="224"/>
    </row>
    <row r="58" spans="2:33" x14ac:dyDescent="0.35">
      <c r="B58"/>
      <c r="C58"/>
      <c r="D58"/>
      <c r="F58" s="343" t="str">
        <f t="shared" si="2"/>
        <v/>
      </c>
      <c r="G58" s="27"/>
      <c r="H58" s="27"/>
      <c r="I58" s="123"/>
      <c r="J58" s="171"/>
      <c r="K58" s="173"/>
      <c r="L58" s="121"/>
      <c r="M58" s="75"/>
      <c r="N58" s="223"/>
      <c r="O58" s="172"/>
      <c r="P58" s="172"/>
      <c r="Q58" s="121"/>
      <c r="R58" s="121"/>
      <c r="S58" s="123"/>
      <c r="T58" s="172"/>
      <c r="U58" s="172"/>
      <c r="V58" s="121"/>
      <c r="W58" s="121"/>
      <c r="X58" s="123"/>
      <c r="Y58" s="172"/>
      <c r="Z58" s="172"/>
      <c r="AA58" s="121"/>
      <c r="AB58" s="122"/>
      <c r="AC58" s="123"/>
      <c r="AD58" s="172"/>
      <c r="AE58" s="172"/>
      <c r="AF58" s="121"/>
      <c r="AG58" s="224"/>
    </row>
    <row r="59" spans="2:33" x14ac:dyDescent="0.35">
      <c r="B59"/>
      <c r="C59"/>
      <c r="D59"/>
      <c r="F59" s="343" t="str">
        <f t="shared" si="2"/>
        <v/>
      </c>
      <c r="G59" s="27"/>
      <c r="H59" s="27"/>
      <c r="I59" s="123"/>
      <c r="J59" s="171"/>
      <c r="K59" s="173"/>
      <c r="L59" s="121"/>
      <c r="M59" s="75"/>
      <c r="N59" s="223"/>
      <c r="O59" s="172"/>
      <c r="P59" s="172"/>
      <c r="Q59" s="121"/>
      <c r="R59" s="121"/>
      <c r="S59" s="123"/>
      <c r="T59" s="172"/>
      <c r="U59" s="172"/>
      <c r="V59" s="121"/>
      <c r="W59" s="121"/>
      <c r="X59" s="123"/>
      <c r="Y59" s="172"/>
      <c r="Z59" s="172"/>
      <c r="AA59" s="121"/>
      <c r="AB59" s="122"/>
      <c r="AC59" s="123"/>
      <c r="AD59" s="172"/>
      <c r="AE59" s="172"/>
      <c r="AF59" s="121"/>
      <c r="AG59" s="224"/>
    </row>
    <row r="60" spans="2:33" x14ac:dyDescent="0.35">
      <c r="B60"/>
      <c r="C60"/>
      <c r="D60"/>
      <c r="F60" s="343" t="str">
        <f t="shared" si="2"/>
        <v/>
      </c>
      <c r="G60" s="27"/>
      <c r="H60" s="27"/>
      <c r="I60" s="123"/>
      <c r="J60" s="171"/>
      <c r="K60" s="173"/>
      <c r="L60" s="121"/>
      <c r="M60" s="75"/>
      <c r="N60" s="223"/>
      <c r="O60" s="172"/>
      <c r="P60" s="172"/>
      <c r="Q60" s="121"/>
      <c r="R60" s="121"/>
      <c r="S60" s="123"/>
      <c r="T60" s="172"/>
      <c r="U60" s="172"/>
      <c r="V60" s="121"/>
      <c r="W60" s="121"/>
      <c r="X60" s="123"/>
      <c r="Y60" s="172"/>
      <c r="Z60" s="172"/>
      <c r="AA60" s="121"/>
      <c r="AB60" s="122"/>
      <c r="AC60" s="123"/>
      <c r="AD60" s="172"/>
      <c r="AE60" s="172"/>
      <c r="AF60" s="121"/>
      <c r="AG60" s="224"/>
    </row>
    <row r="61" spans="2:33" x14ac:dyDescent="0.35">
      <c r="B61"/>
      <c r="C61"/>
      <c r="D61"/>
      <c r="F61" s="343" t="str">
        <f t="shared" si="2"/>
        <v/>
      </c>
      <c r="G61" s="27"/>
      <c r="H61" s="27"/>
      <c r="I61" s="123"/>
      <c r="J61" s="171"/>
      <c r="K61" s="173"/>
      <c r="L61" s="121"/>
      <c r="M61" s="75"/>
      <c r="N61" s="223"/>
      <c r="O61" s="172"/>
      <c r="P61" s="172"/>
      <c r="Q61" s="121"/>
      <c r="R61" s="121"/>
      <c r="S61" s="125"/>
      <c r="T61" s="172"/>
      <c r="U61" s="172"/>
      <c r="V61" s="121"/>
      <c r="W61" s="121"/>
      <c r="X61" s="125"/>
      <c r="Y61" s="172"/>
      <c r="Z61" s="172"/>
      <c r="AA61" s="121"/>
      <c r="AB61" s="122"/>
      <c r="AC61" s="123"/>
      <c r="AD61" s="172"/>
      <c r="AE61" s="172"/>
      <c r="AF61" s="121"/>
      <c r="AG61" s="224"/>
    </row>
    <row r="62" spans="2:33" x14ac:dyDescent="0.35">
      <c r="B62"/>
      <c r="C62"/>
      <c r="D62"/>
      <c r="F62" s="343" t="str">
        <f t="shared" si="2"/>
        <v/>
      </c>
      <c r="G62" s="27"/>
      <c r="H62" s="27"/>
      <c r="I62" s="123"/>
      <c r="J62" s="171"/>
      <c r="K62" s="173"/>
      <c r="L62" s="121"/>
      <c r="M62" s="75"/>
      <c r="N62" s="223"/>
      <c r="O62" s="172"/>
      <c r="P62" s="172"/>
      <c r="Q62" s="121"/>
      <c r="R62" s="121"/>
      <c r="S62" s="125"/>
      <c r="T62" s="172"/>
      <c r="U62" s="172"/>
      <c r="V62" s="121"/>
      <c r="W62" s="121"/>
      <c r="X62" s="125"/>
      <c r="Y62" s="172"/>
      <c r="Z62" s="172"/>
      <c r="AA62" s="121"/>
      <c r="AB62" s="122"/>
      <c r="AC62" s="125"/>
      <c r="AD62" s="172"/>
      <c r="AE62" s="172"/>
      <c r="AF62" s="121"/>
      <c r="AG62" s="224"/>
    </row>
    <row r="63" spans="2:33" x14ac:dyDescent="0.35">
      <c r="B63"/>
      <c r="C63"/>
      <c r="D63"/>
      <c r="F63" s="343" t="str">
        <f t="shared" si="2"/>
        <v/>
      </c>
      <c r="G63" s="27"/>
      <c r="H63" s="27"/>
      <c r="I63" s="123"/>
      <c r="J63" s="171"/>
      <c r="K63" s="173"/>
      <c r="L63" s="121"/>
      <c r="M63" s="75"/>
      <c r="N63" s="223"/>
      <c r="O63" s="172"/>
      <c r="P63" s="172"/>
      <c r="Q63" s="121"/>
      <c r="R63" s="121"/>
      <c r="S63" s="125"/>
      <c r="T63" s="172"/>
      <c r="U63" s="172"/>
      <c r="V63" s="121"/>
      <c r="W63" s="121"/>
      <c r="X63" s="125"/>
      <c r="Y63" s="172"/>
      <c r="Z63" s="172"/>
      <c r="AA63" s="121"/>
      <c r="AB63" s="122"/>
      <c r="AC63" s="125"/>
      <c r="AD63" s="172"/>
      <c r="AE63" s="172"/>
      <c r="AF63" s="121"/>
      <c r="AG63" s="224"/>
    </row>
    <row r="64" spans="2:33" x14ac:dyDescent="0.35">
      <c r="B64"/>
      <c r="C64"/>
      <c r="D64"/>
      <c r="F64" s="343" t="str">
        <f t="shared" si="2"/>
        <v/>
      </c>
      <c r="G64" s="27"/>
      <c r="H64" s="27"/>
      <c r="I64" s="123"/>
      <c r="J64" s="171"/>
      <c r="K64" s="173"/>
      <c r="L64" s="121"/>
      <c r="M64" s="75"/>
      <c r="N64" s="223"/>
      <c r="O64" s="172"/>
      <c r="P64" s="172"/>
      <c r="Q64" s="121"/>
      <c r="R64" s="121"/>
      <c r="S64" s="125"/>
      <c r="T64" s="172"/>
      <c r="U64" s="172"/>
      <c r="V64" s="121"/>
      <c r="W64" s="121"/>
      <c r="X64" s="125"/>
      <c r="Y64" s="172"/>
      <c r="Z64" s="172"/>
      <c r="AA64" s="121"/>
      <c r="AB64" s="122"/>
      <c r="AC64" s="125"/>
      <c r="AD64" s="172"/>
      <c r="AE64" s="172"/>
      <c r="AF64" s="121"/>
      <c r="AG64" s="224"/>
    </row>
    <row r="65" spans="2:33" x14ac:dyDescent="0.35">
      <c r="B65"/>
      <c r="C65"/>
      <c r="D65"/>
      <c r="F65" s="343" t="str">
        <f t="shared" si="2"/>
        <v/>
      </c>
      <c r="G65" s="27"/>
      <c r="H65" s="124"/>
      <c r="I65" s="123"/>
      <c r="J65" s="172"/>
      <c r="K65" s="173"/>
      <c r="L65" s="121"/>
      <c r="M65" s="75"/>
      <c r="N65" s="225"/>
      <c r="O65" s="172"/>
      <c r="P65" s="172"/>
      <c r="Q65" s="121"/>
      <c r="R65" s="121"/>
      <c r="S65" s="125"/>
      <c r="T65" s="172"/>
      <c r="U65" s="172"/>
      <c r="V65" s="121"/>
      <c r="W65" s="121"/>
      <c r="X65" s="125"/>
      <c r="Y65" s="172"/>
      <c r="Z65" s="172"/>
      <c r="AA65" s="121"/>
      <c r="AB65" s="122"/>
      <c r="AC65" s="125"/>
      <c r="AD65" s="172"/>
      <c r="AE65" s="172"/>
      <c r="AF65" s="121"/>
      <c r="AG65" s="224"/>
    </row>
    <row r="66" spans="2:33" x14ac:dyDescent="0.35">
      <c r="B66"/>
      <c r="C66"/>
      <c r="D66"/>
      <c r="F66" s="343" t="str">
        <f t="shared" si="2"/>
        <v/>
      </c>
      <c r="G66" s="27"/>
      <c r="H66" s="124"/>
      <c r="I66" s="123"/>
      <c r="J66" s="172"/>
      <c r="K66" s="173"/>
      <c r="L66" s="121"/>
      <c r="M66" s="75"/>
      <c r="N66" s="225"/>
      <c r="O66" s="172"/>
      <c r="P66" s="172"/>
      <c r="Q66" s="121"/>
      <c r="R66" s="121"/>
      <c r="S66" s="125"/>
      <c r="T66" s="172"/>
      <c r="U66" s="172"/>
      <c r="V66" s="121"/>
      <c r="W66" s="121"/>
      <c r="X66" s="125"/>
      <c r="Y66" s="172"/>
      <c r="Z66" s="172"/>
      <c r="AA66" s="121"/>
      <c r="AB66" s="122"/>
      <c r="AC66" s="125"/>
      <c r="AD66" s="172"/>
      <c r="AE66" s="172"/>
      <c r="AF66" s="121"/>
      <c r="AG66" s="224"/>
    </row>
    <row r="67" spans="2:33" x14ac:dyDescent="0.35">
      <c r="F67" s="343" t="str">
        <f t="shared" si="2"/>
        <v/>
      </c>
      <c r="G67" s="27"/>
      <c r="H67" s="124"/>
      <c r="I67" s="123"/>
      <c r="J67" s="172"/>
      <c r="K67" s="173"/>
      <c r="L67" s="121"/>
      <c r="M67" s="75"/>
      <c r="N67" s="225"/>
      <c r="O67" s="172"/>
      <c r="P67" s="172"/>
      <c r="Q67" s="121"/>
      <c r="R67" s="121"/>
      <c r="S67" s="125"/>
      <c r="T67" s="172"/>
      <c r="U67" s="172"/>
      <c r="V67" s="121"/>
      <c r="W67" s="121"/>
      <c r="X67" s="125"/>
      <c r="Y67" s="172"/>
      <c r="Z67" s="172"/>
      <c r="AA67" s="121"/>
      <c r="AB67" s="122"/>
      <c r="AC67" s="125"/>
      <c r="AD67" s="172"/>
      <c r="AE67" s="172"/>
      <c r="AF67" s="121"/>
      <c r="AG67" s="224"/>
    </row>
    <row r="68" spans="2:33" x14ac:dyDescent="0.35">
      <c r="F68" s="343" t="str">
        <f t="shared" si="2"/>
        <v/>
      </c>
      <c r="G68" s="27"/>
      <c r="H68" s="124"/>
      <c r="I68" s="123"/>
      <c r="J68" s="172"/>
      <c r="K68" s="173"/>
      <c r="L68" s="121"/>
      <c r="M68" s="75"/>
      <c r="N68" s="225"/>
      <c r="O68" s="172"/>
      <c r="P68" s="172"/>
      <c r="Q68" s="121"/>
      <c r="R68" s="121"/>
      <c r="S68" s="125"/>
      <c r="T68" s="172"/>
      <c r="U68" s="172"/>
      <c r="V68" s="121"/>
      <c r="W68" s="121"/>
      <c r="X68" s="125"/>
      <c r="Y68" s="172"/>
      <c r="Z68" s="172"/>
      <c r="AA68" s="121"/>
      <c r="AB68" s="122"/>
      <c r="AC68" s="125"/>
      <c r="AD68" s="172"/>
      <c r="AE68" s="172"/>
      <c r="AF68" s="121"/>
      <c r="AG68" s="224"/>
    </row>
    <row r="69" spans="2:33" x14ac:dyDescent="0.35">
      <c r="F69" s="343" t="str">
        <f t="shared" si="2"/>
        <v/>
      </c>
      <c r="G69" s="27"/>
      <c r="H69" s="124"/>
      <c r="I69" s="123"/>
      <c r="J69" s="172"/>
      <c r="K69" s="173"/>
      <c r="L69" s="121"/>
      <c r="M69" s="75"/>
      <c r="N69" s="225"/>
      <c r="O69" s="172"/>
      <c r="P69" s="172"/>
      <c r="Q69" s="121"/>
      <c r="R69" s="121"/>
      <c r="S69" s="125"/>
      <c r="T69" s="172"/>
      <c r="U69" s="172"/>
      <c r="V69" s="121"/>
      <c r="W69" s="121"/>
      <c r="X69" s="125"/>
      <c r="Y69" s="172"/>
      <c r="Z69" s="172"/>
      <c r="AA69" s="121"/>
      <c r="AB69" s="122"/>
      <c r="AC69" s="125"/>
      <c r="AD69" s="172"/>
      <c r="AE69" s="172"/>
      <c r="AF69" s="121"/>
      <c r="AG69" s="224"/>
    </row>
    <row r="70" spans="2:33" x14ac:dyDescent="0.35">
      <c r="F70" s="343" t="str">
        <f t="shared" si="2"/>
        <v/>
      </c>
      <c r="G70" s="27"/>
      <c r="H70" s="124"/>
      <c r="I70" s="123"/>
      <c r="J70" s="172"/>
      <c r="K70" s="173"/>
      <c r="L70" s="121"/>
      <c r="M70" s="75"/>
      <c r="N70" s="225"/>
      <c r="O70" s="172"/>
      <c r="P70" s="172"/>
      <c r="Q70" s="121"/>
      <c r="R70" s="121"/>
      <c r="S70" s="125"/>
      <c r="T70" s="172"/>
      <c r="U70" s="172"/>
      <c r="V70" s="121"/>
      <c r="W70" s="121"/>
      <c r="X70" s="125"/>
      <c r="Y70" s="172"/>
      <c r="Z70" s="172"/>
      <c r="AA70" s="121"/>
      <c r="AB70" s="122"/>
      <c r="AC70" s="125"/>
      <c r="AD70" s="172"/>
      <c r="AE70" s="172"/>
      <c r="AF70" s="121"/>
      <c r="AG70" s="224"/>
    </row>
    <row r="71" spans="2:33" x14ac:dyDescent="0.35">
      <c r="F71" s="343" t="str">
        <f t="shared" si="2"/>
        <v/>
      </c>
      <c r="G71" s="27"/>
      <c r="H71" s="124"/>
      <c r="I71" s="123"/>
      <c r="J71" s="172"/>
      <c r="K71" s="173"/>
      <c r="L71" s="121"/>
      <c r="M71" s="75"/>
      <c r="N71" s="225"/>
      <c r="O71" s="172"/>
      <c r="P71" s="172"/>
      <c r="Q71" s="121"/>
      <c r="R71" s="121"/>
      <c r="S71" s="125"/>
      <c r="T71" s="172"/>
      <c r="U71" s="172"/>
      <c r="V71" s="121"/>
      <c r="W71" s="121"/>
      <c r="X71" s="125"/>
      <c r="Y71" s="172"/>
      <c r="Z71" s="172"/>
      <c r="AA71" s="121"/>
      <c r="AB71" s="122"/>
      <c r="AC71" s="125"/>
      <c r="AD71" s="172"/>
      <c r="AE71" s="172"/>
      <c r="AF71" s="121"/>
      <c r="AG71" s="224"/>
    </row>
    <row r="72" spans="2:33" x14ac:dyDescent="0.35">
      <c r="F72" s="343" t="str">
        <f t="shared" si="2"/>
        <v/>
      </c>
      <c r="G72" s="27"/>
      <c r="H72" s="124"/>
      <c r="I72" s="123"/>
      <c r="J72" s="172"/>
      <c r="K72" s="173"/>
      <c r="L72" s="121"/>
      <c r="M72" s="75"/>
      <c r="N72" s="225"/>
      <c r="O72" s="172"/>
      <c r="P72" s="172"/>
      <c r="Q72" s="121"/>
      <c r="R72" s="121"/>
      <c r="S72" s="125"/>
      <c r="T72" s="172"/>
      <c r="U72" s="172"/>
      <c r="V72" s="121"/>
      <c r="W72" s="121"/>
      <c r="X72" s="125"/>
      <c r="Y72" s="172"/>
      <c r="Z72" s="172"/>
      <c r="AA72" s="121"/>
      <c r="AB72" s="122"/>
      <c r="AC72" s="125"/>
      <c r="AD72" s="172"/>
      <c r="AE72" s="172"/>
      <c r="AF72" s="121"/>
      <c r="AG72" s="224"/>
    </row>
    <row r="73" spans="2:33" x14ac:dyDescent="0.35">
      <c r="F73" s="343" t="str">
        <f t="shared" si="2"/>
        <v/>
      </c>
      <c r="G73" s="27"/>
      <c r="H73" s="124"/>
      <c r="I73" s="123"/>
      <c r="J73" s="172"/>
      <c r="K73" s="173"/>
      <c r="L73" s="121"/>
      <c r="M73" s="75"/>
      <c r="N73" s="225"/>
      <c r="O73" s="172"/>
      <c r="P73" s="172"/>
      <c r="Q73" s="121"/>
      <c r="R73" s="121"/>
      <c r="S73" s="125"/>
      <c r="T73" s="172"/>
      <c r="U73" s="172"/>
      <c r="V73" s="121"/>
      <c r="W73" s="121"/>
      <c r="X73" s="125"/>
      <c r="Y73" s="172"/>
      <c r="Z73" s="172"/>
      <c r="AA73" s="121"/>
      <c r="AB73" s="122"/>
      <c r="AC73" s="125"/>
      <c r="AD73" s="172"/>
      <c r="AE73" s="172"/>
      <c r="AF73" s="121"/>
      <c r="AG73" s="224"/>
    </row>
    <row r="74" spans="2:33" ht="15" thickBot="1" x14ac:dyDescent="0.4">
      <c r="F74" s="343" t="str">
        <f t="shared" si="2"/>
        <v/>
      </c>
      <c r="G74" s="523"/>
      <c r="H74" s="522"/>
      <c r="I74" s="521"/>
      <c r="J74" s="520"/>
      <c r="K74" s="520"/>
      <c r="L74" s="516"/>
      <c r="M74" s="75"/>
      <c r="N74" s="226"/>
      <c r="O74" s="227"/>
      <c r="P74" s="227"/>
      <c r="Q74" s="516"/>
      <c r="R74" s="517"/>
      <c r="S74" s="228"/>
      <c r="T74" s="227"/>
      <c r="U74" s="227"/>
      <c r="V74" s="121"/>
      <c r="W74" s="517"/>
      <c r="X74" s="228"/>
      <c r="Y74" s="227"/>
      <c r="Z74" s="227"/>
      <c r="AA74" s="516"/>
      <c r="AB74" s="515"/>
      <c r="AC74" s="228"/>
      <c r="AD74" s="227"/>
      <c r="AE74" s="227"/>
      <c r="AF74" s="121"/>
      <c r="AG74" s="224"/>
    </row>
    <row r="75" spans="2:33" ht="15" thickTop="1" x14ac:dyDescent="0.35">
      <c r="F75" s="518"/>
      <c r="M75" s="519"/>
      <c r="V75" s="518"/>
    </row>
    <row r="82" spans="2:3" x14ac:dyDescent="0.35">
      <c r="B82" s="67"/>
      <c r="C82" s="19"/>
    </row>
  </sheetData>
  <sheetProtection algorithmName="SHA-512" hashValue="OuxKLAkmyxgjmDTy8t0M0sgoLuoV9dCoaMJwgATirDdFCTBHW4nKYvNnBJHVGNMDRPP6f+tsPpQ0+vFQGHjzDQ==" saltValue="kpmSyNq7IgGB1FdypLqpsw==" spinCount="100000" sheet="1" objects="1" scenarios="1"/>
  <mergeCells count="5">
    <mergeCell ref="N22:R23"/>
    <mergeCell ref="S22:W23"/>
    <mergeCell ref="X22:AB23"/>
    <mergeCell ref="AC22:AG23"/>
    <mergeCell ref="I22:M23"/>
  </mergeCells>
  <phoneticPr fontId="4" type="noConversion"/>
  <conditionalFormatting sqref="B3:B22">
    <cfRule type="expression" dxfId="37"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34">
    <cfRule type="iconSet" priority="55">
      <iconSet iconSet="3Symbols" showValue="0">
        <cfvo type="percent" val="0"/>
        <cfvo type="num" val="0"/>
        <cfvo type="num" val="1"/>
      </iconSet>
    </cfRule>
  </conditionalFormatting>
  <conditionalFormatting sqref="I5">
    <cfRule type="cellIs" dxfId="36" priority="16" operator="equal">
      <formula>"Complet"</formula>
    </cfRule>
    <cfRule type="cellIs" dxfId="35" priority="17" operator="equal">
      <formula>"Incomplet"</formula>
    </cfRule>
  </conditionalFormatting>
  <dataValidations count="4">
    <dataValidation type="list" allowBlank="1" showInputMessage="1" showErrorMessage="1" sqref="I5" xr:uid="{E7DA80B3-3FB9-452E-B83C-1E53E2A61550}">
      <formula1>"Incomplet, Complet"</formula1>
    </dataValidation>
    <dataValidation type="whole" operator="greaterThan" allowBlank="1" showInputMessage="1" showErrorMessage="1" sqref="AC25:AC74 S25:S74 X25:X74 N25:N74" xr:uid="{416AACB6-7CEB-48B8-B406-9DAFA94A62D3}">
      <formula1>0</formula1>
    </dataValidation>
    <dataValidation type="decimal" operator="greaterThanOrEqual" allowBlank="1" showInputMessage="1" showErrorMessage="1" sqref="Y25:Z74 O25:P74 AD25:AE74 T25:U74 I25:K74" xr:uid="{78C1390F-1D3B-4178-8533-8821FD101AF9}">
      <formula1>0</formula1>
    </dataValidation>
    <dataValidation operator="greaterThan" allowBlank="1" showInputMessage="1" showErrorMessage="1" sqref="M25:M74 Q25:R74 V25:W74 AA25:AB74 AF25:AG74" xr:uid="{7980DA1F-58AD-49D5-89B4-A240C25CFDE6}"/>
  </dataValidations>
  <hyperlinks>
    <hyperlink ref="B20" location="'F- RandD'!A1" display="13.RandD" xr:uid="{B651C2BC-A4B1-44BC-9AF4-F7EB7D68DF5B}"/>
    <hyperlink ref="B19" location="'F- TransfertTechno'!A1" display="12.TransfertTechno" xr:uid="{27219DD5-7096-4267-9167-1D933EBAD5F4}"/>
    <hyperlink ref="B18" location="'F- DevCompetLocales'!A1" display="11.DevCompetLocales" xr:uid="{DA08ADE3-7F37-4F37-A67C-B9764A3D07D0}"/>
    <hyperlink ref="B17" location="'E- DépensesLocales'!A1" display="10.DépensesLocales" xr:uid="{B6657BA9-220A-44DC-9F4F-949DD6BC010C}"/>
    <hyperlink ref="B16" location="'D- ListeServicesLoc'!A1" display="09.ListeServicesLoc" xr:uid="{BE6669BB-2090-47F7-8C85-A3DC18CDC002}"/>
    <hyperlink ref="B15" location="'D- Services Locaux'!A1" display="08.Services Locaux" xr:uid="{2C16F61C-149D-47B3-8E62-59C2CD8DC948}"/>
    <hyperlink ref="B14" location="'C- ListeBiensLoc'!A1" display="07.ListeBiensLoc" xr:uid="{B57186E5-8957-458D-9C57-913501DD1AC8}"/>
    <hyperlink ref="B13" location="'C- Biens Locaux'!A1" display="06.Biens Locaux" xr:uid="{87BDD5AC-39C5-4D25-B12C-F5BF0C2A2A51}"/>
    <hyperlink ref="B12" location="'B- Passation de M.'!A1" display="05.Passation de M." xr:uid="{EA97508A-1185-4978-B113-F517ADA160EF}"/>
    <hyperlink ref="B11" location="'B-Facilitations'!A1" display="04.Facilitations" xr:uid="{BFE472E2-48FB-4598-90F7-6B943B14783E}"/>
    <hyperlink ref="B10" location="'A-Remplacement'!A1" display="03.Remplacement" xr:uid="{B8662302-4307-4FAE-90CF-1F6A89E4DD56}"/>
    <hyperlink ref="B9" location="'A-Formations'!A1" display="02.Formations" xr:uid="{B5D04F5C-E64F-406E-932E-46430DD52DB5}"/>
    <hyperlink ref="B7" location="'A-Emploi'!A1" display="01.Emploi" xr:uid="{D0CDCDA3-CF73-4329-A24C-5E7BD6FAD073}"/>
    <hyperlink ref="B6" location="RECAP!A1" display="RECAP" xr:uid="{16FEC5EC-04EF-4DA6-9710-3E7200761119}"/>
    <hyperlink ref="B5" location="Identification!A1" display="Identification" xr:uid="{32F4F00C-3F3A-4BA4-9A75-358B3DCA3485}"/>
    <hyperlink ref="B4" location="Définitions!A1" display="Définitions" xr:uid="{EFCA9FC7-F689-46C1-B3B2-E4057FC4CFB1}"/>
    <hyperlink ref="B3" location="Instructions!A1" display="Instructions" xr:uid="{44013445-4058-4FE7-8D91-B8D604FB8663}"/>
    <hyperlink ref="B8" location="IPL!A1" display="IPL" xr:uid="{1B4C59A6-A15B-49A4-BF77-BCE0EC373EBE}"/>
    <hyperlink ref="B22" location="'G-ServicesFinanciers'!A1" display="15.Finances" xr:uid="{5FBC2AE2-643C-4D22-8B06-CE8E5E71BE4A}"/>
    <hyperlink ref="B21" location="'G-Assurance'!A1" display="14. Assurance" xr:uid="{885554AC-F419-436B-8A24-6AEE096FCBF8}"/>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842A-BE09-49A8-9B1F-A0BA7094C3BF}">
  <sheetPr codeName="Sheet11">
    <tabColor theme="5" tint="0.39997558519241921"/>
  </sheetPr>
  <dimension ref="A1:AY184"/>
  <sheetViews>
    <sheetView showGridLines="0" showRowColHeaders="0" topLeftCell="G11" zoomScale="85" zoomScaleNormal="85" workbookViewId="0">
      <selection activeCell="G26" sqref="G26"/>
    </sheetView>
  </sheetViews>
  <sheetFormatPr baseColWidth="10" defaultColWidth="0" defaultRowHeight="14.5" x14ac:dyDescent="0.35"/>
  <cols>
    <col min="1" max="1" width="4.453125" customWidth="1"/>
    <col min="2" max="2" width="18.81640625" style="60" customWidth="1"/>
    <col min="3" max="3" width="2.453125" style="55" hidden="1" customWidth="1"/>
    <col min="4" max="4" width="3.1796875" style="20" customWidth="1"/>
    <col min="5" max="5" width="3.1796875" customWidth="1"/>
    <col min="6" max="6" width="6" customWidth="1"/>
    <col min="7" max="7" width="30" style="20" customWidth="1"/>
    <col min="8" max="8" width="12.54296875" style="20" customWidth="1"/>
    <col min="9" max="9" width="9.54296875" customWidth="1"/>
    <col min="10" max="10" width="44.453125" customWidth="1"/>
    <col min="11" max="11" width="19.1796875" style="127" customWidth="1"/>
    <col min="12" max="14" width="19.1796875" customWidth="1"/>
    <col min="15" max="15" width="14.81640625" customWidth="1"/>
    <col min="16" max="16" width="11.81640625" customWidth="1"/>
    <col min="17" max="17" width="17.453125" customWidth="1"/>
    <col min="18" max="18" width="17.1796875" style="129" customWidth="1"/>
    <col min="19" max="19" width="17.453125" style="127" customWidth="1"/>
    <col min="20" max="22" width="17.453125" customWidth="1"/>
    <col min="23" max="24" width="11.81640625" style="9" customWidth="1"/>
    <col min="25" max="25" width="17.453125" style="9" customWidth="1"/>
    <col min="26" max="26" width="17.1796875" style="129" customWidth="1"/>
    <col min="27" max="27" width="17.453125" style="127" customWidth="1"/>
    <col min="28" max="30" width="17.453125" customWidth="1"/>
    <col min="31" max="32" width="11.81640625" style="176" customWidth="1"/>
    <col min="33" max="33" width="17.453125" customWidth="1"/>
    <col min="34" max="34" width="17.1796875" style="129" customWidth="1"/>
    <col min="35" max="35" width="17.453125" style="127" customWidth="1"/>
    <col min="36" max="38" width="17.453125" customWidth="1"/>
    <col min="39" max="40" width="11.81640625" customWidth="1"/>
    <col min="41" max="41" width="17.453125" customWidth="1"/>
    <col min="42" max="42" width="17.1796875" style="129" customWidth="1"/>
    <col min="43" max="43" width="17.453125" style="127" customWidth="1"/>
    <col min="44" max="46" width="17.453125" customWidth="1"/>
    <col min="47" max="48" width="11.81640625" customWidth="1"/>
    <col min="49" max="49" width="14.54296875" customWidth="1"/>
    <col min="50" max="50" width="17.1796875" style="129" customWidth="1"/>
    <col min="51" max="51" width="3.90625" customWidth="1"/>
    <col min="52" max="16384" width="8.81640625" hidden="1"/>
  </cols>
  <sheetData>
    <row r="1" spans="2:50" ht="15" customHeight="1" x14ac:dyDescent="0.35">
      <c r="E1" s="14" t="s">
        <v>361</v>
      </c>
      <c r="F1" s="14"/>
      <c r="G1" s="14"/>
      <c r="H1" s="14" t="s">
        <v>323</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2:50" x14ac:dyDescent="0.35">
      <c r="B2" s="61"/>
      <c r="C2" s="56"/>
      <c r="F2" s="4">
        <v>1</v>
      </c>
      <c r="G2" s="20" t="s">
        <v>362</v>
      </c>
      <c r="K2"/>
      <c r="R2"/>
      <c r="S2"/>
      <c r="Z2"/>
      <c r="AA2"/>
      <c r="AH2"/>
      <c r="AI2"/>
      <c r="AP2"/>
      <c r="AQ2"/>
      <c r="AX2"/>
    </row>
    <row r="3" spans="2:50" x14ac:dyDescent="0.35">
      <c r="B3" s="62" t="s">
        <v>1</v>
      </c>
      <c r="C3" s="57">
        <v>1</v>
      </c>
      <c r="D3" s="105">
        <f>IF(Instructions!H38="Complet",1,0)</f>
        <v>0</v>
      </c>
      <c r="F3" s="4"/>
      <c r="K3"/>
      <c r="R3"/>
      <c r="S3"/>
      <c r="Z3"/>
      <c r="AA3"/>
      <c r="AH3"/>
      <c r="AI3"/>
      <c r="AP3"/>
      <c r="AQ3"/>
      <c r="AX3"/>
    </row>
    <row r="4" spans="2:50" x14ac:dyDescent="0.35">
      <c r="B4" s="62" t="s">
        <v>2</v>
      </c>
      <c r="C4" s="57">
        <v>2</v>
      </c>
      <c r="D4" s="105">
        <v>1</v>
      </c>
      <c r="F4" s="4"/>
      <c r="K4"/>
      <c r="R4"/>
      <c r="S4"/>
      <c r="Z4"/>
      <c r="AA4"/>
      <c r="AH4"/>
      <c r="AI4"/>
      <c r="AP4"/>
      <c r="AQ4"/>
      <c r="AX4"/>
    </row>
    <row r="5" spans="2:50" x14ac:dyDescent="0.35">
      <c r="B5" s="62" t="s">
        <v>3</v>
      </c>
      <c r="C5" s="57">
        <v>3</v>
      </c>
      <c r="D5" s="105">
        <f>IF(Identification!G3="Complet",1,0)</f>
        <v>0</v>
      </c>
      <c r="G5"/>
      <c r="H5" s="30" t="s">
        <v>212</v>
      </c>
      <c r="I5" s="24" t="s">
        <v>471</v>
      </c>
      <c r="K5"/>
      <c r="R5"/>
      <c r="S5"/>
      <c r="Z5"/>
      <c r="AA5"/>
      <c r="AH5"/>
      <c r="AI5"/>
      <c r="AP5"/>
      <c r="AQ5"/>
      <c r="AX5"/>
    </row>
    <row r="6" spans="2:50" x14ac:dyDescent="0.35">
      <c r="B6" s="62" t="s">
        <v>4</v>
      </c>
      <c r="C6" s="57">
        <v>4</v>
      </c>
      <c r="D6" s="105">
        <v>1</v>
      </c>
      <c r="F6" s="34"/>
      <c r="G6"/>
      <c r="H6" s="30"/>
      <c r="I6" s="24"/>
      <c r="K6"/>
      <c r="R6"/>
      <c r="S6"/>
      <c r="Z6"/>
      <c r="AA6"/>
      <c r="AH6"/>
      <c r="AI6"/>
      <c r="AP6"/>
      <c r="AQ6"/>
      <c r="AX6"/>
    </row>
    <row r="7" spans="2:50" ht="15" thickBot="1" x14ac:dyDescent="0.4">
      <c r="B7" s="62" t="s">
        <v>5</v>
      </c>
      <c r="C7" s="57">
        <v>5</v>
      </c>
      <c r="D7" s="105">
        <f>IF('A-Emploi'!G5="Complet",1,0)</f>
        <v>0</v>
      </c>
      <c r="F7" s="34"/>
      <c r="G7" s="34"/>
      <c r="H7" s="34"/>
      <c r="I7" s="34"/>
      <c r="J7" s="34"/>
      <c r="K7" s="131"/>
      <c r="L7" s="131"/>
      <c r="M7" s="131"/>
      <c r="N7" s="131"/>
      <c r="O7" s="131"/>
      <c r="P7" s="131"/>
      <c r="Q7" s="131"/>
      <c r="R7" s="131"/>
      <c r="S7" s="131"/>
      <c r="T7" s="131"/>
      <c r="U7" s="131"/>
      <c r="V7" s="131"/>
      <c r="W7" s="34"/>
      <c r="X7" s="34"/>
      <c r="Y7" s="34"/>
      <c r="Z7" s="34"/>
      <c r="AA7" s="34"/>
      <c r="AB7" s="34"/>
      <c r="AC7" s="34"/>
      <c r="AD7" s="34"/>
      <c r="AG7" s="34"/>
      <c r="AH7" s="34"/>
      <c r="AI7" s="34"/>
      <c r="AJ7" s="34"/>
      <c r="AK7" s="34"/>
      <c r="AL7" s="34"/>
      <c r="AM7" s="34"/>
      <c r="AN7" s="34"/>
      <c r="AO7" s="34"/>
      <c r="AP7" s="34"/>
      <c r="AQ7" s="34"/>
      <c r="AR7" s="34"/>
      <c r="AS7" s="34"/>
      <c r="AT7" s="34"/>
      <c r="AU7" s="34"/>
      <c r="AV7" s="34"/>
      <c r="AW7" s="34"/>
      <c r="AX7" s="34"/>
    </row>
    <row r="8" spans="2:50" ht="15.5" thickTop="1" thickBot="1" x14ac:dyDescent="0.4">
      <c r="B8" s="62" t="s">
        <v>6</v>
      </c>
      <c r="C8" s="57">
        <v>6</v>
      </c>
      <c r="D8" s="105">
        <v>1</v>
      </c>
      <c r="F8" s="34"/>
      <c r="G8" s="34"/>
      <c r="H8" s="132"/>
      <c r="I8" s="133"/>
      <c r="J8" s="177" t="s">
        <v>363</v>
      </c>
      <c r="K8" s="134">
        <f>+K21</f>
        <v>2024</v>
      </c>
      <c r="L8" s="134">
        <f>+K8+1</f>
        <v>2025</v>
      </c>
      <c r="M8" s="134">
        <f t="shared" ref="M8:O8" si="0">+L8+1</f>
        <v>2026</v>
      </c>
      <c r="N8" s="134">
        <f t="shared" si="0"/>
        <v>2027</v>
      </c>
      <c r="O8" s="134">
        <f t="shared" si="0"/>
        <v>2028</v>
      </c>
      <c r="P8" s="131"/>
      <c r="Q8" s="131"/>
      <c r="R8" s="131"/>
      <c r="S8" s="131"/>
      <c r="T8" s="131"/>
      <c r="U8" s="131"/>
      <c r="V8" s="131"/>
      <c r="W8" s="34"/>
      <c r="X8" s="34"/>
      <c r="Y8" s="34"/>
      <c r="Z8" s="34"/>
      <c r="AA8" s="34"/>
      <c r="AB8" s="34"/>
      <c r="AC8" s="34"/>
      <c r="AD8" s="34"/>
      <c r="AG8" s="34"/>
      <c r="AH8" s="34"/>
      <c r="AI8" s="34"/>
      <c r="AJ8" s="34"/>
      <c r="AK8" s="34"/>
      <c r="AL8" s="34"/>
      <c r="AM8" s="34"/>
      <c r="AN8" s="34"/>
      <c r="AO8" s="34"/>
      <c r="AP8" s="34"/>
      <c r="AQ8" s="34"/>
      <c r="AR8" s="34"/>
      <c r="AS8" s="34"/>
      <c r="AT8" s="34"/>
      <c r="AU8" s="34"/>
      <c r="AV8" s="34"/>
      <c r="AW8" s="34"/>
      <c r="AX8" s="34"/>
    </row>
    <row r="9" spans="2:50" ht="15.5" thickTop="1" thickBot="1" x14ac:dyDescent="0.4">
      <c r="B9" s="62" t="s">
        <v>7</v>
      </c>
      <c r="C9" s="57">
        <v>7</v>
      </c>
      <c r="D9" s="105">
        <f>IF('A-Formations'!I5="Complet",1,0)</f>
        <v>0</v>
      </c>
      <c r="F9" s="34"/>
      <c r="G9" s="34"/>
      <c r="H9" s="132"/>
      <c r="I9" s="136"/>
      <c r="J9" s="137" t="s">
        <v>364</v>
      </c>
      <c r="K9" s="139">
        <f>+SUM(Biens[Montant estimatif (En Fcfa)])</f>
        <v>0</v>
      </c>
      <c r="L9" s="139">
        <f>+SUM(Biens[Montant estimatif (En Fcfa)1])</f>
        <v>0</v>
      </c>
      <c r="M9" s="139">
        <f>+SUM(Biens[Montant estimatif (En Fcfa)2])</f>
        <v>0</v>
      </c>
      <c r="N9" s="139">
        <f>+SUM(Biens[Montant estimatif (En Fcfa)3])</f>
        <v>0</v>
      </c>
      <c r="O9" s="139">
        <f>+SUM(Biens[Montant estimatif (En Fcfa)4])</f>
        <v>0</v>
      </c>
      <c r="P9" s="131"/>
      <c r="Q9" s="131"/>
      <c r="R9" s="131"/>
      <c r="S9" s="131"/>
      <c r="T9" s="131"/>
      <c r="U9" s="131"/>
      <c r="V9" s="131"/>
      <c r="W9" s="34"/>
      <c r="X9" s="34"/>
      <c r="Y9" s="34"/>
      <c r="Z9" s="34"/>
      <c r="AA9" s="34"/>
      <c r="AB9" s="34"/>
      <c r="AC9" s="34"/>
      <c r="AD9" s="34"/>
      <c r="AG9" s="34"/>
      <c r="AH9" s="34"/>
      <c r="AI9" s="34"/>
      <c r="AJ9" s="34"/>
      <c r="AK9" s="34"/>
      <c r="AL9" s="34"/>
      <c r="AM9" s="34"/>
      <c r="AN9" s="34"/>
      <c r="AO9" s="34"/>
      <c r="AP9" s="34"/>
      <c r="AQ9" s="34"/>
      <c r="AR9" s="34"/>
      <c r="AS9" s="34"/>
      <c r="AT9" s="34"/>
      <c r="AU9" s="34"/>
      <c r="AV9" s="34"/>
      <c r="AW9" s="34"/>
      <c r="AX9" s="34"/>
    </row>
    <row r="10" spans="2:50" ht="14.5" customHeight="1" thickTop="1" thickBot="1" x14ac:dyDescent="0.4">
      <c r="B10" s="62" t="s">
        <v>8</v>
      </c>
      <c r="C10" s="57">
        <v>8</v>
      </c>
      <c r="D10" s="105">
        <f>IF('A-Remplacement'!I5="Complet",1,0)</f>
        <v>0</v>
      </c>
      <c r="F10" s="34"/>
      <c r="G10" s="34"/>
      <c r="H10" s="132"/>
      <c r="I10" s="195"/>
      <c r="J10" s="135" t="s">
        <v>365</v>
      </c>
      <c r="K10" s="139">
        <f>+SUM(Biens[Montant estimatif de biens produits en CI (bien local)])</f>
        <v>0</v>
      </c>
      <c r="L10" s="139">
        <f>+SUM(Biens[Montant estimatif de biens produits en CI (bien local)  1])</f>
        <v>0</v>
      </c>
      <c r="M10" s="139">
        <f>+SUM(Biens[Montant estimatif de biens produits en CI (bien local)   2])</f>
        <v>0</v>
      </c>
      <c r="N10" s="139">
        <f>+SUM(Biens[Montant estimatif de biens produits en CI (bien local) 3])</f>
        <v>0</v>
      </c>
      <c r="O10" s="139">
        <f>+SUM(Biens[Montant estimatif de biens produits en CI (bien local)4])</f>
        <v>0</v>
      </c>
      <c r="P10" s="131"/>
      <c r="Q10" s="131"/>
      <c r="R10" s="131"/>
      <c r="S10" s="131"/>
      <c r="T10" s="131"/>
      <c r="U10" s="131"/>
      <c r="V10" s="131"/>
      <c r="W10" s="34"/>
      <c r="X10" s="34"/>
      <c r="Y10" s="34"/>
      <c r="Z10" s="34"/>
      <c r="AA10" s="34"/>
      <c r="AB10" s="34"/>
      <c r="AC10" s="34"/>
      <c r="AD10" s="34"/>
      <c r="AG10" s="34"/>
      <c r="AH10" s="34"/>
      <c r="AI10" s="34"/>
      <c r="AJ10" s="34"/>
      <c r="AK10" s="34"/>
      <c r="AL10" s="34"/>
      <c r="AM10" s="34"/>
      <c r="AN10" s="34"/>
      <c r="AO10" s="34"/>
      <c r="AP10" s="34"/>
      <c r="AQ10" s="34"/>
      <c r="AR10" s="34"/>
      <c r="AS10" s="34"/>
      <c r="AT10" s="34"/>
      <c r="AU10" s="34"/>
      <c r="AV10" s="34"/>
      <c r="AW10" s="34"/>
      <c r="AX10" s="34"/>
    </row>
    <row r="11" spans="2:50" ht="15.5" thickTop="1" thickBot="1" x14ac:dyDescent="0.4">
      <c r="B11" s="62" t="s">
        <v>9</v>
      </c>
      <c r="C11" s="57">
        <v>9</v>
      </c>
      <c r="D11" s="105">
        <f>IF('B-Facilitations'!I5="Complet",1,0)</f>
        <v>0</v>
      </c>
      <c r="F11" s="34"/>
      <c r="G11" s="34"/>
      <c r="H11" s="132"/>
      <c r="I11" s="136"/>
      <c r="J11" s="137" t="s">
        <v>366</v>
      </c>
      <c r="K11" s="138" t="str">
        <f>IF(ISERROR(+K10/K9),"",(+K10/K9))</f>
        <v/>
      </c>
      <c r="L11" s="138" t="str">
        <f t="shared" ref="L11:O11" si="1">IF(ISERROR(+L10/L9),"",(+L10/L9))</f>
        <v/>
      </c>
      <c r="M11" s="138" t="str">
        <f t="shared" si="1"/>
        <v/>
      </c>
      <c r="N11" s="138" t="str">
        <f t="shared" si="1"/>
        <v/>
      </c>
      <c r="O11" s="138" t="str">
        <f t="shared" si="1"/>
        <v/>
      </c>
      <c r="P11" s="131"/>
      <c r="Q11" s="131"/>
      <c r="R11" s="131"/>
      <c r="S11" s="131"/>
      <c r="T11" s="131"/>
      <c r="U11" s="131"/>
      <c r="V11" s="131"/>
      <c r="W11" s="34"/>
      <c r="X11" s="34"/>
      <c r="Y11" s="34"/>
      <c r="Z11" s="34"/>
      <c r="AA11" s="34"/>
      <c r="AB11" s="34"/>
      <c r="AC11" s="34"/>
      <c r="AD11" s="34"/>
      <c r="AG11" s="34"/>
      <c r="AH11" s="34"/>
      <c r="AI11" s="34"/>
      <c r="AJ11" s="34"/>
      <c r="AK11" s="34"/>
      <c r="AL11" s="34"/>
      <c r="AM11" s="34"/>
      <c r="AN11" s="34"/>
      <c r="AO11" s="34"/>
      <c r="AP11" s="34"/>
      <c r="AQ11" s="34"/>
      <c r="AR11" s="34"/>
      <c r="AS11" s="34"/>
      <c r="AT11" s="34"/>
      <c r="AU11" s="34"/>
      <c r="AV11" s="34"/>
      <c r="AW11" s="34"/>
      <c r="AX11" s="34"/>
    </row>
    <row r="12" spans="2:50" ht="15" thickTop="1" x14ac:dyDescent="0.35">
      <c r="B12" s="62" t="s">
        <v>10</v>
      </c>
      <c r="C12" s="57">
        <v>10</v>
      </c>
      <c r="D12" s="105">
        <f>IF('B- Passation de M.'!I5="Complet",1,0)</f>
        <v>0</v>
      </c>
      <c r="F12" s="34"/>
      <c r="G12" s="34"/>
      <c r="H12" s="34"/>
      <c r="I12" s="34"/>
      <c r="J12" s="34"/>
      <c r="K12" s="131"/>
      <c r="L12" s="131"/>
      <c r="M12" s="131"/>
      <c r="N12" s="131"/>
      <c r="O12" s="131"/>
      <c r="P12" s="131"/>
      <c r="Q12" s="131"/>
      <c r="R12" s="131"/>
      <c r="S12" s="131"/>
      <c r="T12" s="131"/>
      <c r="U12" s="131"/>
      <c r="V12" s="131"/>
      <c r="W12" s="34"/>
      <c r="X12" s="34"/>
      <c r="Y12" s="34"/>
      <c r="Z12" s="34"/>
      <c r="AA12" s="34"/>
      <c r="AB12" s="34"/>
      <c r="AC12" s="34"/>
      <c r="AD12" s="34"/>
      <c r="AG12" s="34"/>
      <c r="AH12" s="34"/>
      <c r="AI12" s="34"/>
      <c r="AJ12" s="34"/>
      <c r="AK12" s="34"/>
      <c r="AL12" s="34"/>
      <c r="AM12" s="34"/>
      <c r="AN12" s="34"/>
      <c r="AO12" s="34"/>
      <c r="AP12" s="34"/>
      <c r="AQ12" s="34"/>
      <c r="AR12" s="34"/>
      <c r="AS12" s="34"/>
      <c r="AT12" s="34"/>
      <c r="AU12" s="34"/>
      <c r="AV12" s="34"/>
      <c r="AW12" s="34"/>
      <c r="AX12" s="34"/>
    </row>
    <row r="13" spans="2:50" x14ac:dyDescent="0.35">
      <c r="B13" s="62" t="s">
        <v>11</v>
      </c>
      <c r="C13" s="57">
        <v>11</v>
      </c>
      <c r="D13" s="105">
        <f>IF('C- Biens'!I5="Complet",1,0)</f>
        <v>0</v>
      </c>
      <c r="F13" s="34"/>
      <c r="G13" s="34"/>
      <c r="H13" s="34"/>
      <c r="I13" s="34"/>
      <c r="J13" s="34"/>
      <c r="K13" s="131"/>
      <c r="L13" s="131"/>
      <c r="M13" s="131"/>
      <c r="N13" s="131"/>
      <c r="O13" s="131"/>
      <c r="P13" s="131"/>
      <c r="Q13" s="131"/>
      <c r="R13" s="131"/>
      <c r="S13" s="131"/>
      <c r="T13" s="131"/>
      <c r="U13" s="131"/>
      <c r="V13" s="131"/>
      <c r="W13" s="34"/>
      <c r="X13" s="34"/>
      <c r="Y13" s="34"/>
      <c r="Z13" s="34"/>
      <c r="AA13" s="34"/>
      <c r="AB13" s="34"/>
      <c r="AC13" s="34"/>
      <c r="AD13" s="34"/>
      <c r="AG13" s="34"/>
      <c r="AH13" s="34"/>
      <c r="AI13" s="34"/>
      <c r="AJ13" s="34"/>
      <c r="AK13" s="34"/>
      <c r="AL13" s="34"/>
      <c r="AM13" s="34"/>
      <c r="AN13" s="34"/>
      <c r="AO13" s="34"/>
      <c r="AP13" s="34"/>
      <c r="AQ13" s="34"/>
      <c r="AR13" s="34"/>
      <c r="AS13" s="34"/>
      <c r="AT13" s="34"/>
      <c r="AU13" s="34"/>
      <c r="AV13" s="34"/>
      <c r="AW13" s="34"/>
      <c r="AX13" s="34"/>
    </row>
    <row r="14" spans="2:50" x14ac:dyDescent="0.35">
      <c r="B14" s="62" t="s">
        <v>12</v>
      </c>
      <c r="C14" s="57">
        <v>12</v>
      </c>
      <c r="D14" s="105">
        <f>IF('C- ListeBiensLoc'!I5="Complet",1,0)</f>
        <v>0</v>
      </c>
      <c r="F14" s="34"/>
      <c r="G14" s="34"/>
      <c r="H14" s="34"/>
      <c r="I14" s="34"/>
      <c r="J14" s="34"/>
      <c r="K14" s="131"/>
      <c r="L14" s="131"/>
      <c r="M14" s="131"/>
      <c r="N14" s="131"/>
      <c r="O14" s="131"/>
      <c r="P14" s="131"/>
      <c r="Q14" s="131"/>
      <c r="R14" s="131"/>
      <c r="S14" s="131"/>
      <c r="T14" s="131"/>
      <c r="U14" s="131"/>
      <c r="V14" s="131"/>
      <c r="W14" s="34"/>
      <c r="X14" s="34"/>
      <c r="Y14" s="34"/>
      <c r="Z14" s="34"/>
      <c r="AA14" s="34"/>
      <c r="AB14" s="34"/>
      <c r="AC14" s="34"/>
      <c r="AD14" s="34"/>
      <c r="AG14" s="34"/>
      <c r="AH14" s="34"/>
      <c r="AI14" s="34"/>
      <c r="AJ14" s="34"/>
      <c r="AK14" s="34"/>
      <c r="AL14" s="34"/>
      <c r="AM14" s="34"/>
      <c r="AN14" s="34"/>
      <c r="AO14" s="34"/>
      <c r="AP14" s="34"/>
      <c r="AQ14" s="34"/>
      <c r="AR14" s="34"/>
      <c r="AS14" s="34"/>
      <c r="AT14" s="34"/>
      <c r="AU14" s="34"/>
      <c r="AV14" s="34"/>
      <c r="AW14" s="34"/>
      <c r="AX14" s="34"/>
    </row>
    <row r="15" spans="2:50" x14ac:dyDescent="0.35">
      <c r="B15" s="62" t="s">
        <v>13</v>
      </c>
      <c r="C15" s="57">
        <v>13</v>
      </c>
      <c r="D15" s="105">
        <f>IF('D- Services'!H5="Complet",1,0)</f>
        <v>0</v>
      </c>
      <c r="F15" s="34"/>
      <c r="G15" s="34"/>
      <c r="H15" s="34"/>
      <c r="I15" s="34"/>
      <c r="J15" s="34"/>
      <c r="K15" s="131"/>
      <c r="L15" s="131"/>
      <c r="M15" s="131"/>
      <c r="N15" s="131"/>
      <c r="O15" s="131"/>
      <c r="P15" s="131"/>
      <c r="Q15" s="131"/>
      <c r="R15" s="131"/>
      <c r="S15" s="131"/>
      <c r="T15" s="131"/>
      <c r="U15" s="131"/>
      <c r="V15" s="131"/>
      <c r="W15" s="34"/>
      <c r="X15" s="34"/>
      <c r="Y15" s="34"/>
      <c r="Z15" s="34"/>
      <c r="AA15" s="34"/>
      <c r="AB15" s="34"/>
      <c r="AC15" s="34"/>
      <c r="AD15" s="34"/>
      <c r="AG15" s="34"/>
      <c r="AH15" s="34"/>
      <c r="AI15" s="34"/>
      <c r="AJ15" s="34"/>
      <c r="AK15" s="34"/>
      <c r="AL15" s="34"/>
      <c r="AM15" s="34"/>
      <c r="AN15" s="34"/>
      <c r="AO15" s="34"/>
      <c r="AP15" s="34"/>
      <c r="AQ15" s="34"/>
      <c r="AR15" s="34"/>
      <c r="AS15" s="34"/>
      <c r="AT15" s="34"/>
      <c r="AU15" s="34"/>
      <c r="AV15" s="34"/>
      <c r="AW15" s="34"/>
      <c r="AX15" s="34"/>
    </row>
    <row r="16" spans="2:50" x14ac:dyDescent="0.35">
      <c r="B16" s="62" t="s">
        <v>14</v>
      </c>
      <c r="C16" s="57">
        <v>14</v>
      </c>
      <c r="D16" s="105">
        <f>IF('D- ListeServicesLoc'!I5="Complet",1,0)</f>
        <v>0</v>
      </c>
      <c r="F16" s="34"/>
      <c r="G16" s="34"/>
      <c r="H16" s="34"/>
      <c r="I16" s="34"/>
      <c r="J16" s="34"/>
      <c r="K16" s="131"/>
      <c r="L16" s="131"/>
      <c r="M16" s="131"/>
      <c r="N16" s="131"/>
      <c r="O16" s="131"/>
      <c r="P16" s="131"/>
      <c r="Q16" s="131"/>
      <c r="R16" s="131"/>
      <c r="S16" s="131"/>
      <c r="T16" s="131"/>
      <c r="U16" s="131"/>
      <c r="V16" s="131"/>
      <c r="W16" s="34"/>
      <c r="X16" s="34"/>
      <c r="Y16" s="34"/>
      <c r="Z16" s="34"/>
      <c r="AA16" s="34"/>
      <c r="AB16" s="34"/>
      <c r="AC16" s="34"/>
      <c r="AD16" s="34"/>
      <c r="AG16" s="34"/>
      <c r="AH16" s="34"/>
      <c r="AI16" s="34"/>
      <c r="AJ16" s="34"/>
      <c r="AK16" s="34"/>
      <c r="AL16" s="34"/>
      <c r="AM16" s="34"/>
      <c r="AN16" s="34"/>
      <c r="AO16" s="34"/>
      <c r="AP16" s="34"/>
      <c r="AQ16" s="34"/>
      <c r="AR16" s="34"/>
      <c r="AS16" s="34"/>
      <c r="AT16" s="34"/>
      <c r="AU16" s="34"/>
      <c r="AV16" s="34"/>
      <c r="AW16" s="34"/>
      <c r="AX16" s="34"/>
    </row>
    <row r="17" spans="2:50" x14ac:dyDescent="0.35">
      <c r="B17" s="62" t="s">
        <v>15</v>
      </c>
      <c r="C17" s="57">
        <v>15</v>
      </c>
      <c r="D17" s="105">
        <f>IF('E- Dépenses'!H5="Complet",1,0)</f>
        <v>0</v>
      </c>
      <c r="F17" s="34"/>
      <c r="G17" s="34"/>
      <c r="H17" s="34"/>
      <c r="K17"/>
      <c r="R17"/>
      <c r="S17"/>
      <c r="Z17"/>
      <c r="AA17"/>
      <c r="AH17"/>
      <c r="AI17"/>
      <c r="AP17"/>
      <c r="AQ17"/>
      <c r="AX17"/>
    </row>
    <row r="18" spans="2:50" x14ac:dyDescent="0.35">
      <c r="B18" s="62" t="s">
        <v>16</v>
      </c>
      <c r="C18" s="57">
        <v>16</v>
      </c>
      <c r="D18" s="105">
        <f>IF('F- DevCompetLocales'!I5="Complet",1,0)</f>
        <v>0</v>
      </c>
      <c r="F18" s="34"/>
      <c r="G18" s="34"/>
      <c r="H18" s="34"/>
      <c r="K18"/>
      <c r="R18"/>
      <c r="S18"/>
      <c r="Z18"/>
      <c r="AA18"/>
      <c r="AH18"/>
      <c r="AI18"/>
      <c r="AP18"/>
      <c r="AQ18"/>
      <c r="AX18"/>
    </row>
    <row r="19" spans="2:50" x14ac:dyDescent="0.35">
      <c r="B19" s="62" t="s">
        <v>17</v>
      </c>
      <c r="C19" s="57">
        <v>17</v>
      </c>
      <c r="D19" s="105">
        <f>IF('F- TransfertTechno'!I5="Complet",1,0)</f>
        <v>0</v>
      </c>
      <c r="F19" s="34"/>
      <c r="G19" s="34"/>
      <c r="H19" s="34"/>
      <c r="K19"/>
      <c r="R19"/>
      <c r="S19"/>
      <c r="Z19"/>
      <c r="AA19"/>
      <c r="AH19"/>
      <c r="AI19"/>
      <c r="AP19"/>
      <c r="AQ19"/>
      <c r="AX19"/>
    </row>
    <row r="20" spans="2:50" ht="15" thickBot="1" x14ac:dyDescent="0.4">
      <c r="B20" s="62" t="s">
        <v>472</v>
      </c>
      <c r="C20" s="57">
        <v>18</v>
      </c>
      <c r="D20" s="105">
        <f>IF('F- RandD'!I5="Complet",1,0)</f>
        <v>0</v>
      </c>
      <c r="F20" s="34"/>
      <c r="G20" s="34"/>
      <c r="H20" s="34"/>
      <c r="K20"/>
      <c r="R20"/>
      <c r="S20"/>
      <c r="Z20"/>
      <c r="AA20"/>
      <c r="AH20"/>
      <c r="AI20"/>
      <c r="AP20"/>
      <c r="AQ20"/>
      <c r="AX20"/>
    </row>
    <row r="21" spans="2:50" ht="14.5" customHeight="1" x14ac:dyDescent="0.35">
      <c r="B21" s="62" t="s">
        <v>473</v>
      </c>
      <c r="C21" s="57">
        <v>19</v>
      </c>
      <c r="D21" s="105">
        <f>IF('G-Assurance'!I6="Complet",1,0)</f>
        <v>0</v>
      </c>
      <c r="F21" s="34"/>
      <c r="G21" s="34"/>
      <c r="H21" s="34"/>
      <c r="K21" s="591">
        <f>+Identification!G14</f>
        <v>2024</v>
      </c>
      <c r="L21" s="592"/>
      <c r="M21" s="592"/>
      <c r="N21" s="592"/>
      <c r="O21" s="592"/>
      <c r="P21" s="592"/>
      <c r="Q21" s="592"/>
      <c r="R21" s="593"/>
      <c r="S21" s="591">
        <f>+K21+1</f>
        <v>2025</v>
      </c>
      <c r="T21" s="592"/>
      <c r="U21" s="592"/>
      <c r="V21" s="592"/>
      <c r="W21" s="592"/>
      <c r="X21" s="592"/>
      <c r="Y21" s="592"/>
      <c r="Z21" s="593"/>
      <c r="AA21" s="591">
        <f>+S21+1</f>
        <v>2026</v>
      </c>
      <c r="AB21" s="592"/>
      <c r="AC21" s="592"/>
      <c r="AD21" s="592"/>
      <c r="AE21" s="592"/>
      <c r="AF21" s="592"/>
      <c r="AG21" s="592"/>
      <c r="AH21" s="593"/>
      <c r="AI21" s="591">
        <f>+AA21+1</f>
        <v>2027</v>
      </c>
      <c r="AJ21" s="592"/>
      <c r="AK21" s="592"/>
      <c r="AL21" s="592"/>
      <c r="AM21" s="592"/>
      <c r="AN21" s="592"/>
      <c r="AO21" s="592"/>
      <c r="AP21" s="593"/>
      <c r="AQ21" s="591">
        <f>+AI21+1</f>
        <v>2028</v>
      </c>
      <c r="AR21" s="592"/>
      <c r="AS21" s="592"/>
      <c r="AT21" s="592"/>
      <c r="AU21" s="592"/>
      <c r="AV21" s="592"/>
      <c r="AW21" s="592"/>
      <c r="AX21" s="593"/>
    </row>
    <row r="22" spans="2:50" ht="19.5" customHeight="1" thickBot="1" x14ac:dyDescent="0.4">
      <c r="B22" s="62" t="s">
        <v>676</v>
      </c>
      <c r="C22" s="57">
        <v>20</v>
      </c>
      <c r="D22" s="105">
        <f>IF('G-ServicesFinanciers'!I6="Complet",1,0)</f>
        <v>0</v>
      </c>
      <c r="K22" s="594"/>
      <c r="L22" s="595"/>
      <c r="M22" s="595"/>
      <c r="N22" s="595"/>
      <c r="O22" s="595"/>
      <c r="P22" s="595"/>
      <c r="Q22" s="595"/>
      <c r="R22" s="596"/>
      <c r="S22" s="594"/>
      <c r="T22" s="595"/>
      <c r="U22" s="595"/>
      <c r="V22" s="595"/>
      <c r="W22" s="595"/>
      <c r="X22" s="595"/>
      <c r="Y22" s="595"/>
      <c r="Z22" s="596"/>
      <c r="AA22" s="594"/>
      <c r="AB22" s="595"/>
      <c r="AC22" s="595"/>
      <c r="AD22" s="595"/>
      <c r="AE22" s="595"/>
      <c r="AF22" s="595"/>
      <c r="AG22" s="595"/>
      <c r="AH22" s="596"/>
      <c r="AI22" s="594"/>
      <c r="AJ22" s="595"/>
      <c r="AK22" s="595"/>
      <c r="AL22" s="595"/>
      <c r="AM22" s="595"/>
      <c r="AN22" s="595"/>
      <c r="AO22" s="595"/>
      <c r="AP22" s="596"/>
      <c r="AQ22" s="594"/>
      <c r="AR22" s="595"/>
      <c r="AS22" s="595"/>
      <c r="AT22" s="595"/>
      <c r="AU22" s="595"/>
      <c r="AV22" s="595"/>
      <c r="AW22" s="595"/>
      <c r="AX22" s="596"/>
    </row>
    <row r="23" spans="2:50" s="1" customFormat="1" ht="52" x14ac:dyDescent="0.35">
      <c r="B23"/>
      <c r="C23"/>
      <c r="D23"/>
      <c r="E23"/>
      <c r="F23" s="35" t="s">
        <v>243</v>
      </c>
      <c r="G23" s="36" t="s">
        <v>86</v>
      </c>
      <c r="H23" s="35" t="s">
        <v>88</v>
      </c>
      <c r="I23" s="35" t="s">
        <v>367</v>
      </c>
      <c r="J23" s="36" t="s">
        <v>368</v>
      </c>
      <c r="K23" s="128" t="s">
        <v>92</v>
      </c>
      <c r="L23" s="35" t="s">
        <v>369</v>
      </c>
      <c r="M23" s="35" t="s">
        <v>370</v>
      </c>
      <c r="N23" s="35" t="s">
        <v>371</v>
      </c>
      <c r="O23" s="35" t="s">
        <v>372</v>
      </c>
      <c r="P23" s="35" t="s">
        <v>102</v>
      </c>
      <c r="Q23" s="35" t="s">
        <v>373</v>
      </c>
      <c r="R23" s="130" t="s">
        <v>104</v>
      </c>
      <c r="S23" s="128" t="s">
        <v>374</v>
      </c>
      <c r="T23" s="35" t="s">
        <v>375</v>
      </c>
      <c r="U23" s="35" t="s">
        <v>376</v>
      </c>
      <c r="V23" s="35" t="s">
        <v>377</v>
      </c>
      <c r="W23" s="175" t="s">
        <v>378</v>
      </c>
      <c r="X23" s="175" t="s">
        <v>379</v>
      </c>
      <c r="Y23" s="175" t="s">
        <v>380</v>
      </c>
      <c r="Z23" s="130" t="s">
        <v>381</v>
      </c>
      <c r="AA23" s="128" t="s">
        <v>382</v>
      </c>
      <c r="AB23" s="35" t="s">
        <v>383</v>
      </c>
      <c r="AC23" s="35" t="s">
        <v>384</v>
      </c>
      <c r="AD23" s="35" t="s">
        <v>385</v>
      </c>
      <c r="AE23" s="35" t="s">
        <v>386</v>
      </c>
      <c r="AF23" s="35" t="s">
        <v>387</v>
      </c>
      <c r="AG23" s="35" t="s">
        <v>388</v>
      </c>
      <c r="AH23" s="130" t="s">
        <v>389</v>
      </c>
      <c r="AI23" s="128" t="s">
        <v>390</v>
      </c>
      <c r="AJ23" s="35" t="s">
        <v>391</v>
      </c>
      <c r="AK23" s="35" t="s">
        <v>392</v>
      </c>
      <c r="AL23" s="35" t="s">
        <v>393</v>
      </c>
      <c r="AM23" s="35" t="s">
        <v>394</v>
      </c>
      <c r="AN23" s="35" t="s">
        <v>395</v>
      </c>
      <c r="AO23" s="35" t="s">
        <v>396</v>
      </c>
      <c r="AP23" s="130" t="s">
        <v>397</v>
      </c>
      <c r="AQ23" s="128" t="s">
        <v>398</v>
      </c>
      <c r="AR23" s="35" t="s">
        <v>399</v>
      </c>
      <c r="AS23" s="35" t="s">
        <v>400</v>
      </c>
      <c r="AT23" s="35" t="s">
        <v>401</v>
      </c>
      <c r="AU23" s="35" t="s">
        <v>402</v>
      </c>
      <c r="AV23" s="35" t="s">
        <v>403</v>
      </c>
      <c r="AW23" s="35" t="s">
        <v>404</v>
      </c>
      <c r="AX23" s="130" t="s">
        <v>405</v>
      </c>
    </row>
    <row r="24" spans="2:50" x14ac:dyDescent="0.35">
      <c r="B24"/>
      <c r="C24"/>
      <c r="D24"/>
      <c r="F24" s="362" t="str">
        <f t="shared" ref="F24:F55" si="2">IF(G24="","",ROW(A1))</f>
        <v/>
      </c>
      <c r="G24" s="27"/>
      <c r="H24" s="354"/>
      <c r="I24" s="140"/>
      <c r="J24" s="27"/>
      <c r="K24" s="355"/>
      <c r="L24" s="356"/>
      <c r="M24" s="357"/>
      <c r="N24" s="356"/>
      <c r="O24" s="364" t="str">
        <f t="shared" ref="O24:O87" si="3">IF(ISERROR(L24/K24),"",(L24/K24))</f>
        <v/>
      </c>
      <c r="P24" s="364" t="str">
        <f t="shared" ref="P24:P55" si="4">IF(ISERROR(M24/K24),"",(M24/K24))</f>
        <v/>
      </c>
      <c r="Q24" s="364" t="str">
        <f>IF(ISERROR(N24/K24),"",(N24/K24))</f>
        <v/>
      </c>
      <c r="R24" s="358"/>
      <c r="S24" s="355"/>
      <c r="T24" s="356"/>
      <c r="U24" s="356"/>
      <c r="V24" s="356"/>
      <c r="W24" s="365" t="str">
        <f t="shared" ref="W24:W73" si="5">IF(ISERROR(T24/S24),"",(T24/S24))</f>
        <v/>
      </c>
      <c r="X24" s="365" t="str">
        <f t="shared" ref="X24:Y55" si="6">IF(ISERROR(U24/$S24),"",(U24/$S24))</f>
        <v/>
      </c>
      <c r="Y24" s="365" t="str">
        <f t="shared" si="6"/>
        <v/>
      </c>
      <c r="Z24" s="358"/>
      <c r="AA24" s="355"/>
      <c r="AB24" s="356"/>
      <c r="AC24" s="356"/>
      <c r="AD24" s="356"/>
      <c r="AE24" s="365" t="str">
        <f t="shared" ref="AE24:AE55" si="7">IF(ISERROR(AB24/$AA24),"",(AB24/$AA24))</f>
        <v/>
      </c>
      <c r="AF24" s="365" t="str">
        <f t="shared" ref="AF24:AF55" si="8">IF(ISERROR(AC24/$AA24),"",(AC24/$AA24))</f>
        <v/>
      </c>
      <c r="AG24" s="365" t="str">
        <f t="shared" ref="AG24:AG55" si="9">IF(ISERROR(AD24/$AA24),"",(AD24/$AA24))</f>
        <v/>
      </c>
      <c r="AH24" s="358"/>
      <c r="AI24" s="355"/>
      <c r="AJ24" s="356"/>
      <c r="AK24" s="356"/>
      <c r="AL24" s="356"/>
      <c r="AM24" s="365" t="str">
        <f t="shared" ref="AM24:AM55" si="10">IF(ISERROR(AJ24/$AI24),"",(AJ24/$AI24))</f>
        <v/>
      </c>
      <c r="AN24" s="366" t="str">
        <f t="shared" ref="AN24:AN55" si="11">IF(ISERROR(AK24/$AI24),"",(AK24/$AI24))</f>
        <v/>
      </c>
      <c r="AO24" s="366" t="str">
        <f t="shared" ref="AO24:AO73" si="12">IF(ISERROR(AL24/$AI24),"",(AL24/$AI24))</f>
        <v/>
      </c>
      <c r="AP24" s="358"/>
      <c r="AQ24" s="355"/>
      <c r="AR24" s="356"/>
      <c r="AS24" s="356"/>
      <c r="AT24" s="356"/>
      <c r="AU24" s="365" t="str">
        <f t="shared" ref="AU24:AU55" si="13">IF(ISERROR(AR24/$AQ24),"",(AR24/$AQ24))</f>
        <v/>
      </c>
      <c r="AV24" s="366" t="str">
        <f t="shared" ref="AV24:AV55" si="14">IF(ISERROR(AS24/$AQ24),"",(AS24/$AQ24))</f>
        <v/>
      </c>
      <c r="AW24" s="367" t="str">
        <f t="shared" ref="AW24:AW55" si="15">IF(ISERROR(AT24/$AQ24),"",(AT24/$AQ24))</f>
        <v/>
      </c>
      <c r="AX24" s="358"/>
    </row>
    <row r="25" spans="2:50" x14ac:dyDescent="0.35">
      <c r="B25"/>
      <c r="C25"/>
      <c r="D25"/>
      <c r="F25" s="362" t="str">
        <f t="shared" si="2"/>
        <v/>
      </c>
      <c r="G25" s="27"/>
      <c r="H25" s="354"/>
      <c r="I25" s="140"/>
      <c r="J25" s="27"/>
      <c r="K25" s="355"/>
      <c r="L25" s="356"/>
      <c r="M25" s="357"/>
      <c r="N25" s="356"/>
      <c r="O25" s="364" t="str">
        <f t="shared" si="3"/>
        <v/>
      </c>
      <c r="P25" s="364" t="str">
        <f t="shared" si="4"/>
        <v/>
      </c>
      <c r="Q25" s="364" t="str">
        <f t="shared" ref="Q25:Q88" si="16">IF(ISERROR(N25/K25),"",(N25/K25))</f>
        <v/>
      </c>
      <c r="R25" s="358"/>
      <c r="S25" s="355"/>
      <c r="T25" s="356"/>
      <c r="U25" s="356"/>
      <c r="V25" s="356"/>
      <c r="W25" s="365" t="str">
        <f t="shared" si="5"/>
        <v/>
      </c>
      <c r="X25" s="365" t="str">
        <f t="shared" si="6"/>
        <v/>
      </c>
      <c r="Y25" s="365" t="str">
        <f t="shared" si="6"/>
        <v/>
      </c>
      <c r="Z25" s="358"/>
      <c r="AA25" s="355"/>
      <c r="AB25" s="356"/>
      <c r="AC25" s="356"/>
      <c r="AD25" s="356"/>
      <c r="AE25" s="365" t="str">
        <f t="shared" si="7"/>
        <v/>
      </c>
      <c r="AF25" s="365" t="str">
        <f t="shared" si="8"/>
        <v/>
      </c>
      <c r="AG25" s="365" t="str">
        <f t="shared" si="9"/>
        <v/>
      </c>
      <c r="AH25" s="358"/>
      <c r="AI25" s="355"/>
      <c r="AJ25" s="356"/>
      <c r="AK25" s="356"/>
      <c r="AL25" s="356"/>
      <c r="AM25" s="365" t="str">
        <f t="shared" si="10"/>
        <v/>
      </c>
      <c r="AN25" s="366" t="str">
        <f t="shared" si="11"/>
        <v/>
      </c>
      <c r="AO25" s="366" t="str">
        <f t="shared" si="12"/>
        <v/>
      </c>
      <c r="AP25" s="358"/>
      <c r="AQ25" s="355"/>
      <c r="AR25" s="356"/>
      <c r="AS25" s="356"/>
      <c r="AT25" s="356"/>
      <c r="AU25" s="365" t="str">
        <f t="shared" si="13"/>
        <v/>
      </c>
      <c r="AV25" s="366" t="str">
        <f t="shared" si="14"/>
        <v/>
      </c>
      <c r="AW25" s="367" t="str">
        <f t="shared" si="15"/>
        <v/>
      </c>
      <c r="AX25" s="358"/>
    </row>
    <row r="26" spans="2:50" x14ac:dyDescent="0.35">
      <c r="B26"/>
      <c r="C26"/>
      <c r="D26"/>
      <c r="F26" s="362" t="str">
        <f t="shared" si="2"/>
        <v/>
      </c>
      <c r="G26" s="27"/>
      <c r="H26" s="354"/>
      <c r="I26" s="140"/>
      <c r="J26" s="27"/>
      <c r="K26" s="355"/>
      <c r="L26" s="356"/>
      <c r="M26" s="357"/>
      <c r="N26" s="356"/>
      <c r="O26" s="364" t="str">
        <f t="shared" si="3"/>
        <v/>
      </c>
      <c r="P26" s="364" t="str">
        <f t="shared" si="4"/>
        <v/>
      </c>
      <c r="Q26" s="364" t="str">
        <f t="shared" si="16"/>
        <v/>
      </c>
      <c r="R26" s="358"/>
      <c r="S26" s="355"/>
      <c r="T26" s="356"/>
      <c r="U26" s="356"/>
      <c r="V26" s="356"/>
      <c r="W26" s="365" t="str">
        <f t="shared" si="5"/>
        <v/>
      </c>
      <c r="X26" s="365" t="str">
        <f t="shared" si="6"/>
        <v/>
      </c>
      <c r="Y26" s="365" t="str">
        <f t="shared" si="6"/>
        <v/>
      </c>
      <c r="Z26" s="358"/>
      <c r="AA26" s="355"/>
      <c r="AB26" s="356"/>
      <c r="AC26" s="356"/>
      <c r="AD26" s="356"/>
      <c r="AE26" s="365" t="str">
        <f t="shared" si="7"/>
        <v/>
      </c>
      <c r="AF26" s="365" t="str">
        <f t="shared" si="8"/>
        <v/>
      </c>
      <c r="AG26" s="365" t="str">
        <f t="shared" si="9"/>
        <v/>
      </c>
      <c r="AH26" s="358"/>
      <c r="AI26" s="355"/>
      <c r="AJ26" s="356"/>
      <c r="AK26" s="356"/>
      <c r="AL26" s="356"/>
      <c r="AM26" s="365" t="str">
        <f t="shared" si="10"/>
        <v/>
      </c>
      <c r="AN26" s="366" t="str">
        <f t="shared" si="11"/>
        <v/>
      </c>
      <c r="AO26" s="366" t="str">
        <f t="shared" si="12"/>
        <v/>
      </c>
      <c r="AP26" s="358"/>
      <c r="AQ26" s="355"/>
      <c r="AR26" s="356"/>
      <c r="AS26" s="356"/>
      <c r="AT26" s="356"/>
      <c r="AU26" s="365" t="str">
        <f t="shared" si="13"/>
        <v/>
      </c>
      <c r="AV26" s="366" t="str">
        <f t="shared" si="14"/>
        <v/>
      </c>
      <c r="AW26" s="367" t="str">
        <f t="shared" si="15"/>
        <v/>
      </c>
      <c r="AX26" s="358"/>
    </row>
    <row r="27" spans="2:50" x14ac:dyDescent="0.35">
      <c r="B27"/>
      <c r="C27"/>
      <c r="D27"/>
      <c r="F27" s="362" t="str">
        <f t="shared" si="2"/>
        <v/>
      </c>
      <c r="G27" s="27"/>
      <c r="H27" s="359"/>
      <c r="I27" s="141"/>
      <c r="J27" s="27"/>
      <c r="K27" s="360"/>
      <c r="L27" s="357"/>
      <c r="M27" s="357"/>
      <c r="N27" s="356"/>
      <c r="O27" s="364" t="str">
        <f t="shared" si="3"/>
        <v/>
      </c>
      <c r="P27" s="364" t="str">
        <f t="shared" si="4"/>
        <v/>
      </c>
      <c r="Q27" s="364" t="str">
        <f t="shared" si="16"/>
        <v/>
      </c>
      <c r="R27" s="358"/>
      <c r="S27" s="360"/>
      <c r="T27" s="357"/>
      <c r="U27" s="357"/>
      <c r="V27" s="357"/>
      <c r="W27" s="365" t="str">
        <f t="shared" si="5"/>
        <v/>
      </c>
      <c r="X27" s="365" t="str">
        <f t="shared" si="6"/>
        <v/>
      </c>
      <c r="Y27" s="365" t="str">
        <f t="shared" si="6"/>
        <v/>
      </c>
      <c r="Z27" s="361"/>
      <c r="AA27" s="360"/>
      <c r="AB27" s="357"/>
      <c r="AC27" s="357"/>
      <c r="AD27" s="357"/>
      <c r="AE27" s="365" t="str">
        <f t="shared" si="7"/>
        <v/>
      </c>
      <c r="AF27" s="365" t="str">
        <f t="shared" si="8"/>
        <v/>
      </c>
      <c r="AG27" s="369" t="str">
        <f t="shared" si="9"/>
        <v/>
      </c>
      <c r="AH27" s="361"/>
      <c r="AI27" s="360"/>
      <c r="AJ27" s="357"/>
      <c r="AK27" s="357"/>
      <c r="AL27" s="357"/>
      <c r="AM27" s="365" t="str">
        <f t="shared" si="10"/>
        <v/>
      </c>
      <c r="AN27" s="366" t="str">
        <f t="shared" si="11"/>
        <v/>
      </c>
      <c r="AO27" s="366" t="str">
        <f t="shared" si="12"/>
        <v/>
      </c>
      <c r="AP27" s="361"/>
      <c r="AQ27" s="360"/>
      <c r="AR27" s="357"/>
      <c r="AS27" s="357"/>
      <c r="AT27" s="357"/>
      <c r="AU27" s="365" t="str">
        <f t="shared" si="13"/>
        <v/>
      </c>
      <c r="AV27" s="366" t="str">
        <f t="shared" si="14"/>
        <v/>
      </c>
      <c r="AW27" s="370" t="str">
        <f t="shared" si="15"/>
        <v/>
      </c>
      <c r="AX27" s="361"/>
    </row>
    <row r="28" spans="2:50" x14ac:dyDescent="0.35">
      <c r="B28"/>
      <c r="C28"/>
      <c r="D28"/>
      <c r="F28" s="362" t="str">
        <f t="shared" si="2"/>
        <v/>
      </c>
      <c r="G28" s="27"/>
      <c r="H28" s="359"/>
      <c r="I28" s="141"/>
      <c r="J28" s="27"/>
      <c r="K28" s="360"/>
      <c r="L28" s="357"/>
      <c r="M28" s="357"/>
      <c r="N28" s="356"/>
      <c r="O28" s="364" t="str">
        <f t="shared" si="3"/>
        <v/>
      </c>
      <c r="P28" s="364" t="str">
        <f t="shared" si="4"/>
        <v/>
      </c>
      <c r="Q28" s="364" t="str">
        <f t="shared" si="16"/>
        <v/>
      </c>
      <c r="R28" s="358"/>
      <c r="S28" s="360"/>
      <c r="T28" s="357"/>
      <c r="U28" s="357"/>
      <c r="V28" s="357"/>
      <c r="W28" s="365" t="str">
        <f t="shared" si="5"/>
        <v/>
      </c>
      <c r="X28" s="365" t="str">
        <f t="shared" si="6"/>
        <v/>
      </c>
      <c r="Y28" s="365" t="str">
        <f t="shared" si="6"/>
        <v/>
      </c>
      <c r="Z28" s="361"/>
      <c r="AA28" s="360"/>
      <c r="AB28" s="357"/>
      <c r="AC28" s="357"/>
      <c r="AD28" s="357"/>
      <c r="AE28" s="365" t="str">
        <f t="shared" si="7"/>
        <v/>
      </c>
      <c r="AF28" s="365" t="str">
        <f t="shared" si="8"/>
        <v/>
      </c>
      <c r="AG28" s="369" t="str">
        <f t="shared" si="9"/>
        <v/>
      </c>
      <c r="AH28" s="361"/>
      <c r="AI28" s="360"/>
      <c r="AJ28" s="357"/>
      <c r="AK28" s="357"/>
      <c r="AL28" s="357"/>
      <c r="AM28" s="365" t="str">
        <f t="shared" si="10"/>
        <v/>
      </c>
      <c r="AN28" s="366" t="str">
        <f t="shared" si="11"/>
        <v/>
      </c>
      <c r="AO28" s="366" t="str">
        <f t="shared" si="12"/>
        <v/>
      </c>
      <c r="AP28" s="361"/>
      <c r="AQ28" s="360"/>
      <c r="AR28" s="357"/>
      <c r="AS28" s="357"/>
      <c r="AT28" s="357"/>
      <c r="AU28" s="365" t="str">
        <f t="shared" si="13"/>
        <v/>
      </c>
      <c r="AV28" s="366" t="str">
        <f t="shared" si="14"/>
        <v/>
      </c>
      <c r="AW28" s="370" t="str">
        <f t="shared" si="15"/>
        <v/>
      </c>
      <c r="AX28" s="361"/>
    </row>
    <row r="29" spans="2:50" x14ac:dyDescent="0.35">
      <c r="B29"/>
      <c r="C29"/>
      <c r="D29"/>
      <c r="F29" s="362" t="str">
        <f t="shared" si="2"/>
        <v/>
      </c>
      <c r="G29" s="27"/>
      <c r="H29" s="359"/>
      <c r="I29" s="141"/>
      <c r="J29" s="27"/>
      <c r="K29" s="360"/>
      <c r="L29" s="357"/>
      <c r="M29" s="357"/>
      <c r="N29" s="356"/>
      <c r="O29" s="364" t="str">
        <f t="shared" si="3"/>
        <v/>
      </c>
      <c r="P29" s="364" t="str">
        <f t="shared" si="4"/>
        <v/>
      </c>
      <c r="Q29" s="364" t="str">
        <f t="shared" si="16"/>
        <v/>
      </c>
      <c r="R29" s="358"/>
      <c r="S29" s="360"/>
      <c r="T29" s="357"/>
      <c r="U29" s="357"/>
      <c r="V29" s="357"/>
      <c r="W29" s="365" t="str">
        <f t="shared" si="5"/>
        <v/>
      </c>
      <c r="X29" s="365" t="str">
        <f t="shared" si="6"/>
        <v/>
      </c>
      <c r="Y29" s="365" t="str">
        <f t="shared" si="6"/>
        <v/>
      </c>
      <c r="Z29" s="361"/>
      <c r="AA29" s="360"/>
      <c r="AB29" s="357"/>
      <c r="AC29" s="357"/>
      <c r="AD29" s="357"/>
      <c r="AE29" s="365" t="str">
        <f t="shared" si="7"/>
        <v/>
      </c>
      <c r="AF29" s="365" t="str">
        <f t="shared" si="8"/>
        <v/>
      </c>
      <c r="AG29" s="369" t="str">
        <f t="shared" si="9"/>
        <v/>
      </c>
      <c r="AH29" s="361"/>
      <c r="AI29" s="360"/>
      <c r="AJ29" s="357"/>
      <c r="AK29" s="357"/>
      <c r="AL29" s="357"/>
      <c r="AM29" s="365" t="str">
        <f t="shared" si="10"/>
        <v/>
      </c>
      <c r="AN29" s="366" t="str">
        <f t="shared" si="11"/>
        <v/>
      </c>
      <c r="AO29" s="366" t="str">
        <f t="shared" si="12"/>
        <v/>
      </c>
      <c r="AP29" s="361"/>
      <c r="AQ29" s="360"/>
      <c r="AR29" s="357"/>
      <c r="AS29" s="357"/>
      <c r="AT29" s="357"/>
      <c r="AU29" s="365" t="str">
        <f t="shared" si="13"/>
        <v/>
      </c>
      <c r="AV29" s="366" t="str">
        <f t="shared" si="14"/>
        <v/>
      </c>
      <c r="AW29" s="370" t="str">
        <f t="shared" si="15"/>
        <v/>
      </c>
      <c r="AX29" s="361"/>
    </row>
    <row r="30" spans="2:50" x14ac:dyDescent="0.35">
      <c r="B30"/>
      <c r="C30"/>
      <c r="D30"/>
      <c r="F30" s="362" t="str">
        <f t="shared" si="2"/>
        <v/>
      </c>
      <c r="G30" s="27"/>
      <c r="H30" s="359"/>
      <c r="I30" s="141"/>
      <c r="J30" s="27"/>
      <c r="K30" s="360"/>
      <c r="L30" s="357"/>
      <c r="M30" s="357"/>
      <c r="N30" s="356"/>
      <c r="O30" s="364" t="str">
        <f t="shared" si="3"/>
        <v/>
      </c>
      <c r="P30" s="364" t="str">
        <f t="shared" si="4"/>
        <v/>
      </c>
      <c r="Q30" s="364" t="str">
        <f t="shared" si="16"/>
        <v/>
      </c>
      <c r="R30" s="358"/>
      <c r="S30" s="360"/>
      <c r="T30" s="357"/>
      <c r="U30" s="357"/>
      <c r="V30" s="357"/>
      <c r="W30" s="365" t="str">
        <f t="shared" si="5"/>
        <v/>
      </c>
      <c r="X30" s="365" t="str">
        <f t="shared" si="6"/>
        <v/>
      </c>
      <c r="Y30" s="365" t="str">
        <f t="shared" si="6"/>
        <v/>
      </c>
      <c r="Z30" s="361"/>
      <c r="AA30" s="360"/>
      <c r="AB30" s="357"/>
      <c r="AC30" s="357"/>
      <c r="AD30" s="357"/>
      <c r="AE30" s="365" t="str">
        <f t="shared" si="7"/>
        <v/>
      </c>
      <c r="AF30" s="365" t="str">
        <f t="shared" si="8"/>
        <v/>
      </c>
      <c r="AG30" s="369" t="str">
        <f t="shared" si="9"/>
        <v/>
      </c>
      <c r="AH30" s="361"/>
      <c r="AI30" s="360"/>
      <c r="AJ30" s="357"/>
      <c r="AK30" s="357"/>
      <c r="AL30" s="357"/>
      <c r="AM30" s="365" t="str">
        <f t="shared" si="10"/>
        <v/>
      </c>
      <c r="AN30" s="366" t="str">
        <f t="shared" si="11"/>
        <v/>
      </c>
      <c r="AO30" s="366" t="str">
        <f t="shared" si="12"/>
        <v/>
      </c>
      <c r="AP30" s="361"/>
      <c r="AQ30" s="360"/>
      <c r="AR30" s="357"/>
      <c r="AS30" s="357"/>
      <c r="AT30" s="357"/>
      <c r="AU30" s="365" t="str">
        <f t="shared" si="13"/>
        <v/>
      </c>
      <c r="AV30" s="366" t="str">
        <f t="shared" si="14"/>
        <v/>
      </c>
      <c r="AW30" s="370" t="str">
        <f t="shared" si="15"/>
        <v/>
      </c>
      <c r="AX30" s="361"/>
    </row>
    <row r="31" spans="2:50" x14ac:dyDescent="0.35">
      <c r="B31"/>
      <c r="C31"/>
      <c r="D31"/>
      <c r="F31" s="362" t="str">
        <f t="shared" si="2"/>
        <v/>
      </c>
      <c r="G31" s="27"/>
      <c r="H31" s="359"/>
      <c r="I31" s="141"/>
      <c r="J31" s="27"/>
      <c r="K31" s="360"/>
      <c r="L31" s="357"/>
      <c r="M31" s="357"/>
      <c r="N31" s="356"/>
      <c r="O31" s="364" t="str">
        <f t="shared" si="3"/>
        <v/>
      </c>
      <c r="P31" s="364" t="str">
        <f t="shared" si="4"/>
        <v/>
      </c>
      <c r="Q31" s="364" t="str">
        <f t="shared" si="16"/>
        <v/>
      </c>
      <c r="R31" s="358"/>
      <c r="S31" s="360"/>
      <c r="T31" s="357"/>
      <c r="U31" s="357"/>
      <c r="V31" s="357"/>
      <c r="W31" s="365" t="str">
        <f t="shared" si="5"/>
        <v/>
      </c>
      <c r="X31" s="365" t="str">
        <f t="shared" si="6"/>
        <v/>
      </c>
      <c r="Y31" s="365" t="str">
        <f t="shared" si="6"/>
        <v/>
      </c>
      <c r="Z31" s="361"/>
      <c r="AA31" s="360"/>
      <c r="AB31" s="357"/>
      <c r="AC31" s="357"/>
      <c r="AD31" s="357"/>
      <c r="AE31" s="365" t="str">
        <f t="shared" si="7"/>
        <v/>
      </c>
      <c r="AF31" s="365" t="str">
        <f t="shared" si="8"/>
        <v/>
      </c>
      <c r="AG31" s="369" t="str">
        <f t="shared" si="9"/>
        <v/>
      </c>
      <c r="AH31" s="361"/>
      <c r="AI31" s="360"/>
      <c r="AJ31" s="357"/>
      <c r="AK31" s="357"/>
      <c r="AL31" s="357"/>
      <c r="AM31" s="365" t="str">
        <f t="shared" si="10"/>
        <v/>
      </c>
      <c r="AN31" s="366" t="str">
        <f t="shared" si="11"/>
        <v/>
      </c>
      <c r="AO31" s="366" t="str">
        <f t="shared" si="12"/>
        <v/>
      </c>
      <c r="AP31" s="361"/>
      <c r="AQ31" s="360"/>
      <c r="AR31" s="357"/>
      <c r="AS31" s="357"/>
      <c r="AT31" s="357"/>
      <c r="AU31" s="365" t="str">
        <f t="shared" si="13"/>
        <v/>
      </c>
      <c r="AV31" s="366" t="str">
        <f t="shared" si="14"/>
        <v/>
      </c>
      <c r="AW31" s="370" t="str">
        <f t="shared" si="15"/>
        <v/>
      </c>
      <c r="AX31" s="361"/>
    </row>
    <row r="32" spans="2:50" x14ac:dyDescent="0.35">
      <c r="B32"/>
      <c r="C32"/>
      <c r="D32"/>
      <c r="F32" s="362" t="str">
        <f t="shared" si="2"/>
        <v/>
      </c>
      <c r="G32" s="27"/>
      <c r="H32" s="359"/>
      <c r="I32" s="141"/>
      <c r="J32" s="27"/>
      <c r="K32" s="360"/>
      <c r="L32" s="357"/>
      <c r="M32" s="357"/>
      <c r="N32" s="356"/>
      <c r="O32" s="364" t="str">
        <f t="shared" si="3"/>
        <v/>
      </c>
      <c r="P32" s="364" t="str">
        <f t="shared" si="4"/>
        <v/>
      </c>
      <c r="Q32" s="364" t="str">
        <f t="shared" si="16"/>
        <v/>
      </c>
      <c r="R32" s="358"/>
      <c r="S32" s="360"/>
      <c r="T32" s="357"/>
      <c r="U32" s="357"/>
      <c r="V32" s="357"/>
      <c r="W32" s="365" t="str">
        <f t="shared" si="5"/>
        <v/>
      </c>
      <c r="X32" s="365" t="str">
        <f t="shared" si="6"/>
        <v/>
      </c>
      <c r="Y32" s="365" t="str">
        <f t="shared" si="6"/>
        <v/>
      </c>
      <c r="Z32" s="361"/>
      <c r="AA32" s="360"/>
      <c r="AB32" s="357"/>
      <c r="AC32" s="357"/>
      <c r="AD32" s="357"/>
      <c r="AE32" s="365" t="str">
        <f t="shared" si="7"/>
        <v/>
      </c>
      <c r="AF32" s="365" t="str">
        <f t="shared" si="8"/>
        <v/>
      </c>
      <c r="AG32" s="369" t="str">
        <f t="shared" si="9"/>
        <v/>
      </c>
      <c r="AH32" s="361"/>
      <c r="AI32" s="360"/>
      <c r="AJ32" s="357"/>
      <c r="AK32" s="357"/>
      <c r="AL32" s="357"/>
      <c r="AM32" s="365" t="str">
        <f t="shared" si="10"/>
        <v/>
      </c>
      <c r="AN32" s="366" t="str">
        <f t="shared" si="11"/>
        <v/>
      </c>
      <c r="AO32" s="366" t="str">
        <f t="shared" si="12"/>
        <v/>
      </c>
      <c r="AP32" s="361"/>
      <c r="AQ32" s="360"/>
      <c r="AR32" s="357"/>
      <c r="AS32" s="357"/>
      <c r="AT32" s="357"/>
      <c r="AU32" s="365" t="str">
        <f t="shared" si="13"/>
        <v/>
      </c>
      <c r="AV32" s="366" t="str">
        <f t="shared" si="14"/>
        <v/>
      </c>
      <c r="AW32" s="370" t="str">
        <f t="shared" si="15"/>
        <v/>
      </c>
      <c r="AX32" s="361"/>
    </row>
    <row r="33" spans="2:50" x14ac:dyDescent="0.35">
      <c r="B33"/>
      <c r="C33"/>
      <c r="D33"/>
      <c r="F33" s="362" t="str">
        <f t="shared" si="2"/>
        <v/>
      </c>
      <c r="G33" s="27"/>
      <c r="H33" s="359"/>
      <c r="I33" s="141"/>
      <c r="J33" s="27"/>
      <c r="K33" s="360"/>
      <c r="L33" s="357"/>
      <c r="M33" s="357"/>
      <c r="N33" s="356"/>
      <c r="O33" s="364" t="str">
        <f t="shared" si="3"/>
        <v/>
      </c>
      <c r="P33" s="364" t="str">
        <f t="shared" si="4"/>
        <v/>
      </c>
      <c r="Q33" s="364" t="str">
        <f t="shared" si="16"/>
        <v/>
      </c>
      <c r="R33" s="358"/>
      <c r="S33" s="360"/>
      <c r="T33" s="357"/>
      <c r="U33" s="357"/>
      <c r="V33" s="357"/>
      <c r="W33" s="365" t="str">
        <f t="shared" si="5"/>
        <v/>
      </c>
      <c r="X33" s="365" t="str">
        <f t="shared" si="6"/>
        <v/>
      </c>
      <c r="Y33" s="365" t="str">
        <f t="shared" si="6"/>
        <v/>
      </c>
      <c r="Z33" s="361"/>
      <c r="AA33" s="360"/>
      <c r="AB33" s="357"/>
      <c r="AC33" s="357"/>
      <c r="AD33" s="357"/>
      <c r="AE33" s="365" t="str">
        <f t="shared" si="7"/>
        <v/>
      </c>
      <c r="AF33" s="365" t="str">
        <f t="shared" si="8"/>
        <v/>
      </c>
      <c r="AG33" s="369" t="str">
        <f t="shared" si="9"/>
        <v/>
      </c>
      <c r="AH33" s="361"/>
      <c r="AI33" s="360"/>
      <c r="AJ33" s="357"/>
      <c r="AK33" s="357"/>
      <c r="AL33" s="357"/>
      <c r="AM33" s="365" t="str">
        <f t="shared" si="10"/>
        <v/>
      </c>
      <c r="AN33" s="366" t="str">
        <f t="shared" si="11"/>
        <v/>
      </c>
      <c r="AO33" s="366" t="str">
        <f t="shared" si="12"/>
        <v/>
      </c>
      <c r="AP33" s="361"/>
      <c r="AQ33" s="360"/>
      <c r="AR33" s="357"/>
      <c r="AS33" s="357"/>
      <c r="AT33" s="357"/>
      <c r="AU33" s="365" t="str">
        <f t="shared" si="13"/>
        <v/>
      </c>
      <c r="AV33" s="366" t="str">
        <f t="shared" si="14"/>
        <v/>
      </c>
      <c r="AW33" s="370" t="str">
        <f t="shared" si="15"/>
        <v/>
      </c>
      <c r="AX33" s="361"/>
    </row>
    <row r="34" spans="2:50" x14ac:dyDescent="0.35">
      <c r="B34"/>
      <c r="C34"/>
      <c r="D34"/>
      <c r="F34" s="362" t="str">
        <f t="shared" si="2"/>
        <v/>
      </c>
      <c r="G34" s="27"/>
      <c r="H34" s="359"/>
      <c r="I34" s="141"/>
      <c r="J34" s="27"/>
      <c r="K34" s="360"/>
      <c r="L34" s="357"/>
      <c r="M34" s="357"/>
      <c r="N34" s="356"/>
      <c r="O34" s="364" t="str">
        <f t="shared" si="3"/>
        <v/>
      </c>
      <c r="P34" s="364" t="str">
        <f t="shared" si="4"/>
        <v/>
      </c>
      <c r="Q34" s="364" t="str">
        <f t="shared" si="16"/>
        <v/>
      </c>
      <c r="R34" s="358"/>
      <c r="S34" s="360"/>
      <c r="T34" s="357"/>
      <c r="U34" s="357"/>
      <c r="V34" s="357"/>
      <c r="W34" s="365" t="str">
        <f t="shared" si="5"/>
        <v/>
      </c>
      <c r="X34" s="365" t="str">
        <f t="shared" si="6"/>
        <v/>
      </c>
      <c r="Y34" s="365" t="str">
        <f t="shared" si="6"/>
        <v/>
      </c>
      <c r="Z34" s="361"/>
      <c r="AA34" s="360"/>
      <c r="AB34" s="357"/>
      <c r="AC34" s="357"/>
      <c r="AD34" s="357"/>
      <c r="AE34" s="365" t="str">
        <f t="shared" si="7"/>
        <v/>
      </c>
      <c r="AF34" s="365" t="str">
        <f t="shared" si="8"/>
        <v/>
      </c>
      <c r="AG34" s="369" t="str">
        <f t="shared" si="9"/>
        <v/>
      </c>
      <c r="AH34" s="361"/>
      <c r="AI34" s="360"/>
      <c r="AJ34" s="357"/>
      <c r="AK34" s="357"/>
      <c r="AL34" s="357"/>
      <c r="AM34" s="365" t="str">
        <f t="shared" si="10"/>
        <v/>
      </c>
      <c r="AN34" s="366" t="str">
        <f t="shared" si="11"/>
        <v/>
      </c>
      <c r="AO34" s="366" t="str">
        <f t="shared" si="12"/>
        <v/>
      </c>
      <c r="AP34" s="361"/>
      <c r="AQ34" s="360"/>
      <c r="AR34" s="357"/>
      <c r="AS34" s="357"/>
      <c r="AT34" s="357"/>
      <c r="AU34" s="365" t="str">
        <f t="shared" si="13"/>
        <v/>
      </c>
      <c r="AV34" s="366" t="str">
        <f t="shared" si="14"/>
        <v/>
      </c>
      <c r="AW34" s="370" t="str">
        <f t="shared" si="15"/>
        <v/>
      </c>
      <c r="AX34" s="361"/>
    </row>
    <row r="35" spans="2:50" x14ac:dyDescent="0.35">
      <c r="B35"/>
      <c r="C35"/>
      <c r="D35"/>
      <c r="F35" s="362" t="str">
        <f t="shared" si="2"/>
        <v/>
      </c>
      <c r="G35" s="27"/>
      <c r="H35" s="359"/>
      <c r="I35" s="141"/>
      <c r="J35" s="27"/>
      <c r="K35" s="360"/>
      <c r="L35" s="357"/>
      <c r="M35" s="357"/>
      <c r="N35" s="356"/>
      <c r="O35" s="364" t="str">
        <f t="shared" si="3"/>
        <v/>
      </c>
      <c r="P35" s="364" t="str">
        <f t="shared" si="4"/>
        <v/>
      </c>
      <c r="Q35" s="364" t="str">
        <f t="shared" si="16"/>
        <v/>
      </c>
      <c r="R35" s="358"/>
      <c r="S35" s="360"/>
      <c r="T35" s="357"/>
      <c r="U35" s="357"/>
      <c r="V35" s="357"/>
      <c r="W35" s="365" t="str">
        <f t="shared" si="5"/>
        <v/>
      </c>
      <c r="X35" s="365" t="str">
        <f t="shared" si="6"/>
        <v/>
      </c>
      <c r="Y35" s="365" t="str">
        <f t="shared" si="6"/>
        <v/>
      </c>
      <c r="Z35" s="361"/>
      <c r="AA35" s="360"/>
      <c r="AB35" s="357"/>
      <c r="AC35" s="357"/>
      <c r="AD35" s="357"/>
      <c r="AE35" s="365" t="str">
        <f t="shared" si="7"/>
        <v/>
      </c>
      <c r="AF35" s="365" t="str">
        <f t="shared" si="8"/>
        <v/>
      </c>
      <c r="AG35" s="369" t="str">
        <f t="shared" si="9"/>
        <v/>
      </c>
      <c r="AH35" s="361"/>
      <c r="AI35" s="360"/>
      <c r="AJ35" s="357"/>
      <c r="AK35" s="357"/>
      <c r="AL35" s="357"/>
      <c r="AM35" s="365" t="str">
        <f t="shared" si="10"/>
        <v/>
      </c>
      <c r="AN35" s="366" t="str">
        <f t="shared" si="11"/>
        <v/>
      </c>
      <c r="AO35" s="366" t="str">
        <f t="shared" si="12"/>
        <v/>
      </c>
      <c r="AP35" s="361"/>
      <c r="AQ35" s="360"/>
      <c r="AR35" s="357"/>
      <c r="AS35" s="357"/>
      <c r="AT35" s="357"/>
      <c r="AU35" s="365" t="str">
        <f t="shared" si="13"/>
        <v/>
      </c>
      <c r="AV35" s="366" t="str">
        <f t="shared" si="14"/>
        <v/>
      </c>
      <c r="AW35" s="370" t="str">
        <f t="shared" si="15"/>
        <v/>
      </c>
      <c r="AX35" s="361"/>
    </row>
    <row r="36" spans="2:50" x14ac:dyDescent="0.35">
      <c r="B36"/>
      <c r="C36"/>
      <c r="D36"/>
      <c r="F36" s="362" t="str">
        <f t="shared" si="2"/>
        <v/>
      </c>
      <c r="G36" s="27"/>
      <c r="H36" s="359"/>
      <c r="I36" s="141"/>
      <c r="J36" s="27"/>
      <c r="K36" s="360"/>
      <c r="L36" s="357"/>
      <c r="M36" s="357"/>
      <c r="N36" s="356"/>
      <c r="O36" s="364" t="str">
        <f t="shared" si="3"/>
        <v/>
      </c>
      <c r="P36" s="364" t="str">
        <f t="shared" si="4"/>
        <v/>
      </c>
      <c r="Q36" s="364" t="str">
        <f t="shared" si="16"/>
        <v/>
      </c>
      <c r="R36" s="358"/>
      <c r="S36" s="360"/>
      <c r="T36" s="357"/>
      <c r="U36" s="357"/>
      <c r="V36" s="357"/>
      <c r="W36" s="365" t="str">
        <f t="shared" si="5"/>
        <v/>
      </c>
      <c r="X36" s="365" t="str">
        <f t="shared" si="6"/>
        <v/>
      </c>
      <c r="Y36" s="365" t="str">
        <f t="shared" si="6"/>
        <v/>
      </c>
      <c r="Z36" s="361"/>
      <c r="AA36" s="360"/>
      <c r="AB36" s="357"/>
      <c r="AC36" s="357"/>
      <c r="AD36" s="357"/>
      <c r="AE36" s="365" t="str">
        <f t="shared" si="7"/>
        <v/>
      </c>
      <c r="AF36" s="365" t="str">
        <f t="shared" si="8"/>
        <v/>
      </c>
      <c r="AG36" s="369" t="str">
        <f t="shared" si="9"/>
        <v/>
      </c>
      <c r="AH36" s="361"/>
      <c r="AI36" s="360"/>
      <c r="AJ36" s="357"/>
      <c r="AK36" s="357"/>
      <c r="AL36" s="357"/>
      <c r="AM36" s="365" t="str">
        <f t="shared" si="10"/>
        <v/>
      </c>
      <c r="AN36" s="366" t="str">
        <f t="shared" si="11"/>
        <v/>
      </c>
      <c r="AO36" s="366" t="str">
        <f t="shared" si="12"/>
        <v/>
      </c>
      <c r="AP36" s="361"/>
      <c r="AQ36" s="360"/>
      <c r="AR36" s="357"/>
      <c r="AS36" s="357"/>
      <c r="AT36" s="357"/>
      <c r="AU36" s="365" t="str">
        <f t="shared" si="13"/>
        <v/>
      </c>
      <c r="AV36" s="366" t="str">
        <f t="shared" si="14"/>
        <v/>
      </c>
      <c r="AW36" s="370" t="str">
        <f t="shared" si="15"/>
        <v/>
      </c>
      <c r="AX36" s="361"/>
    </row>
    <row r="37" spans="2:50" x14ac:dyDescent="0.35">
      <c r="B37"/>
      <c r="C37"/>
      <c r="D37"/>
      <c r="F37" s="362" t="str">
        <f t="shared" si="2"/>
        <v/>
      </c>
      <c r="G37" s="27"/>
      <c r="H37" s="359"/>
      <c r="I37" s="141"/>
      <c r="J37" s="27"/>
      <c r="K37" s="360"/>
      <c r="L37" s="357"/>
      <c r="M37" s="357"/>
      <c r="N37" s="356"/>
      <c r="O37" s="364" t="str">
        <f t="shared" si="3"/>
        <v/>
      </c>
      <c r="P37" s="364" t="str">
        <f t="shared" si="4"/>
        <v/>
      </c>
      <c r="Q37" s="364" t="str">
        <f t="shared" si="16"/>
        <v/>
      </c>
      <c r="R37" s="358"/>
      <c r="S37" s="360"/>
      <c r="T37" s="357"/>
      <c r="U37" s="357"/>
      <c r="V37" s="357"/>
      <c r="W37" s="365" t="str">
        <f t="shared" si="5"/>
        <v/>
      </c>
      <c r="X37" s="365" t="str">
        <f t="shared" si="6"/>
        <v/>
      </c>
      <c r="Y37" s="365" t="str">
        <f t="shared" si="6"/>
        <v/>
      </c>
      <c r="Z37" s="361"/>
      <c r="AA37" s="360"/>
      <c r="AB37" s="357"/>
      <c r="AC37" s="357"/>
      <c r="AD37" s="357"/>
      <c r="AE37" s="365" t="str">
        <f t="shared" si="7"/>
        <v/>
      </c>
      <c r="AF37" s="365" t="str">
        <f t="shared" si="8"/>
        <v/>
      </c>
      <c r="AG37" s="369" t="str">
        <f t="shared" si="9"/>
        <v/>
      </c>
      <c r="AH37" s="361"/>
      <c r="AI37" s="360"/>
      <c r="AJ37" s="357"/>
      <c r="AK37" s="357"/>
      <c r="AL37" s="357"/>
      <c r="AM37" s="365" t="str">
        <f t="shared" si="10"/>
        <v/>
      </c>
      <c r="AN37" s="366" t="str">
        <f t="shared" si="11"/>
        <v/>
      </c>
      <c r="AO37" s="366" t="str">
        <f t="shared" si="12"/>
        <v/>
      </c>
      <c r="AP37" s="361"/>
      <c r="AQ37" s="360"/>
      <c r="AR37" s="357"/>
      <c r="AS37" s="357"/>
      <c r="AT37" s="357"/>
      <c r="AU37" s="365" t="str">
        <f t="shared" si="13"/>
        <v/>
      </c>
      <c r="AV37" s="366" t="str">
        <f t="shared" si="14"/>
        <v/>
      </c>
      <c r="AW37" s="370" t="str">
        <f t="shared" si="15"/>
        <v/>
      </c>
      <c r="AX37" s="361"/>
    </row>
    <row r="38" spans="2:50" x14ac:dyDescent="0.35">
      <c r="B38"/>
      <c r="C38"/>
      <c r="D38"/>
      <c r="F38" s="362" t="str">
        <f t="shared" si="2"/>
        <v/>
      </c>
      <c r="G38" s="27"/>
      <c r="H38" s="359"/>
      <c r="I38" s="141"/>
      <c r="J38" s="27"/>
      <c r="K38" s="360"/>
      <c r="L38" s="357"/>
      <c r="M38" s="357"/>
      <c r="N38" s="356"/>
      <c r="O38" s="364" t="str">
        <f t="shared" si="3"/>
        <v/>
      </c>
      <c r="P38" s="364" t="str">
        <f t="shared" si="4"/>
        <v/>
      </c>
      <c r="Q38" s="364" t="str">
        <f t="shared" si="16"/>
        <v/>
      </c>
      <c r="R38" s="358"/>
      <c r="S38" s="360"/>
      <c r="T38" s="357"/>
      <c r="U38" s="357"/>
      <c r="V38" s="357"/>
      <c r="W38" s="365" t="str">
        <f t="shared" si="5"/>
        <v/>
      </c>
      <c r="X38" s="365" t="str">
        <f t="shared" si="6"/>
        <v/>
      </c>
      <c r="Y38" s="365" t="str">
        <f t="shared" si="6"/>
        <v/>
      </c>
      <c r="Z38" s="361"/>
      <c r="AA38" s="360"/>
      <c r="AB38" s="357"/>
      <c r="AC38" s="357"/>
      <c r="AD38" s="357"/>
      <c r="AE38" s="365" t="str">
        <f t="shared" si="7"/>
        <v/>
      </c>
      <c r="AF38" s="365" t="str">
        <f t="shared" si="8"/>
        <v/>
      </c>
      <c r="AG38" s="369" t="str">
        <f t="shared" si="9"/>
        <v/>
      </c>
      <c r="AH38" s="361"/>
      <c r="AI38" s="360"/>
      <c r="AJ38" s="357"/>
      <c r="AK38" s="357"/>
      <c r="AL38" s="357"/>
      <c r="AM38" s="365" t="str">
        <f t="shared" si="10"/>
        <v/>
      </c>
      <c r="AN38" s="366" t="str">
        <f t="shared" si="11"/>
        <v/>
      </c>
      <c r="AO38" s="366" t="str">
        <f t="shared" si="12"/>
        <v/>
      </c>
      <c r="AP38" s="361"/>
      <c r="AQ38" s="360"/>
      <c r="AR38" s="357"/>
      <c r="AS38" s="357"/>
      <c r="AT38" s="357"/>
      <c r="AU38" s="365" t="str">
        <f t="shared" si="13"/>
        <v/>
      </c>
      <c r="AV38" s="366" t="str">
        <f t="shared" si="14"/>
        <v/>
      </c>
      <c r="AW38" s="370" t="str">
        <f t="shared" si="15"/>
        <v/>
      </c>
      <c r="AX38" s="361"/>
    </row>
    <row r="39" spans="2:50" x14ac:dyDescent="0.35">
      <c r="B39"/>
      <c r="C39"/>
      <c r="D39"/>
      <c r="F39" s="362" t="str">
        <f t="shared" si="2"/>
        <v/>
      </c>
      <c r="G39" s="27"/>
      <c r="H39" s="359"/>
      <c r="I39" s="141"/>
      <c r="J39" s="27"/>
      <c r="K39" s="360"/>
      <c r="L39" s="357"/>
      <c r="M39" s="357"/>
      <c r="N39" s="356"/>
      <c r="O39" s="364" t="str">
        <f t="shared" si="3"/>
        <v/>
      </c>
      <c r="P39" s="364" t="str">
        <f t="shared" si="4"/>
        <v/>
      </c>
      <c r="Q39" s="364" t="str">
        <f t="shared" si="16"/>
        <v/>
      </c>
      <c r="R39" s="358"/>
      <c r="S39" s="360"/>
      <c r="T39" s="357"/>
      <c r="U39" s="357"/>
      <c r="V39" s="357"/>
      <c r="W39" s="365" t="str">
        <f t="shared" si="5"/>
        <v/>
      </c>
      <c r="X39" s="365" t="str">
        <f t="shared" si="6"/>
        <v/>
      </c>
      <c r="Y39" s="365" t="str">
        <f t="shared" si="6"/>
        <v/>
      </c>
      <c r="Z39" s="361"/>
      <c r="AA39" s="360"/>
      <c r="AB39" s="357"/>
      <c r="AC39" s="357"/>
      <c r="AD39" s="357"/>
      <c r="AE39" s="365" t="str">
        <f t="shared" si="7"/>
        <v/>
      </c>
      <c r="AF39" s="365" t="str">
        <f t="shared" si="8"/>
        <v/>
      </c>
      <c r="AG39" s="369" t="str">
        <f t="shared" si="9"/>
        <v/>
      </c>
      <c r="AH39" s="361"/>
      <c r="AI39" s="360"/>
      <c r="AJ39" s="357"/>
      <c r="AK39" s="357"/>
      <c r="AL39" s="357"/>
      <c r="AM39" s="365" t="str">
        <f t="shared" si="10"/>
        <v/>
      </c>
      <c r="AN39" s="366" t="str">
        <f t="shared" si="11"/>
        <v/>
      </c>
      <c r="AO39" s="366" t="str">
        <f t="shared" si="12"/>
        <v/>
      </c>
      <c r="AP39" s="361"/>
      <c r="AQ39" s="360"/>
      <c r="AR39" s="357"/>
      <c r="AS39" s="357"/>
      <c r="AT39" s="357"/>
      <c r="AU39" s="365" t="str">
        <f t="shared" si="13"/>
        <v/>
      </c>
      <c r="AV39" s="366" t="str">
        <f t="shared" si="14"/>
        <v/>
      </c>
      <c r="AW39" s="370" t="str">
        <f t="shared" si="15"/>
        <v/>
      </c>
      <c r="AX39" s="361"/>
    </row>
    <row r="40" spans="2:50" x14ac:dyDescent="0.35">
      <c r="B40"/>
      <c r="C40"/>
      <c r="D40"/>
      <c r="F40" s="362" t="str">
        <f t="shared" si="2"/>
        <v/>
      </c>
      <c r="G40" s="27"/>
      <c r="H40" s="359"/>
      <c r="I40" s="141"/>
      <c r="J40" s="27"/>
      <c r="K40" s="360"/>
      <c r="L40" s="357"/>
      <c r="M40" s="357"/>
      <c r="N40" s="356"/>
      <c r="O40" s="364" t="str">
        <f t="shared" si="3"/>
        <v/>
      </c>
      <c r="P40" s="364" t="str">
        <f t="shared" si="4"/>
        <v/>
      </c>
      <c r="Q40" s="364" t="str">
        <f t="shared" si="16"/>
        <v/>
      </c>
      <c r="R40" s="358"/>
      <c r="S40" s="360"/>
      <c r="T40" s="357"/>
      <c r="U40" s="357"/>
      <c r="V40" s="357"/>
      <c r="W40" s="365" t="str">
        <f t="shared" si="5"/>
        <v/>
      </c>
      <c r="X40" s="365" t="str">
        <f t="shared" si="6"/>
        <v/>
      </c>
      <c r="Y40" s="365" t="str">
        <f t="shared" si="6"/>
        <v/>
      </c>
      <c r="Z40" s="361"/>
      <c r="AA40" s="360"/>
      <c r="AB40" s="357"/>
      <c r="AC40" s="357"/>
      <c r="AD40" s="357"/>
      <c r="AE40" s="365" t="str">
        <f t="shared" si="7"/>
        <v/>
      </c>
      <c r="AF40" s="365" t="str">
        <f t="shared" si="8"/>
        <v/>
      </c>
      <c r="AG40" s="369" t="str">
        <f t="shared" si="9"/>
        <v/>
      </c>
      <c r="AH40" s="361"/>
      <c r="AI40" s="360"/>
      <c r="AJ40" s="357"/>
      <c r="AK40" s="357"/>
      <c r="AL40" s="357"/>
      <c r="AM40" s="365" t="str">
        <f t="shared" si="10"/>
        <v/>
      </c>
      <c r="AN40" s="366" t="str">
        <f t="shared" si="11"/>
        <v/>
      </c>
      <c r="AO40" s="366" t="str">
        <f t="shared" si="12"/>
        <v/>
      </c>
      <c r="AP40" s="361"/>
      <c r="AQ40" s="360"/>
      <c r="AR40" s="357"/>
      <c r="AS40" s="357"/>
      <c r="AT40" s="357"/>
      <c r="AU40" s="365" t="str">
        <f t="shared" si="13"/>
        <v/>
      </c>
      <c r="AV40" s="366" t="str">
        <f t="shared" si="14"/>
        <v/>
      </c>
      <c r="AW40" s="370" t="str">
        <f t="shared" si="15"/>
        <v/>
      </c>
      <c r="AX40" s="361"/>
    </row>
    <row r="41" spans="2:50" x14ac:dyDescent="0.35">
      <c r="B41"/>
      <c r="C41"/>
      <c r="D41"/>
      <c r="F41" s="362" t="str">
        <f t="shared" si="2"/>
        <v/>
      </c>
      <c r="G41" s="27"/>
      <c r="H41" s="359"/>
      <c r="I41" s="141"/>
      <c r="J41" s="27"/>
      <c r="K41" s="360"/>
      <c r="L41" s="357"/>
      <c r="M41" s="357"/>
      <c r="N41" s="356"/>
      <c r="O41" s="364" t="str">
        <f t="shared" si="3"/>
        <v/>
      </c>
      <c r="P41" s="364" t="str">
        <f t="shared" si="4"/>
        <v/>
      </c>
      <c r="Q41" s="364" t="str">
        <f t="shared" si="16"/>
        <v/>
      </c>
      <c r="R41" s="358"/>
      <c r="S41" s="360"/>
      <c r="T41" s="357"/>
      <c r="U41" s="357"/>
      <c r="V41" s="357"/>
      <c r="W41" s="365" t="str">
        <f t="shared" si="5"/>
        <v/>
      </c>
      <c r="X41" s="365" t="str">
        <f t="shared" si="6"/>
        <v/>
      </c>
      <c r="Y41" s="365" t="str">
        <f t="shared" si="6"/>
        <v/>
      </c>
      <c r="Z41" s="361"/>
      <c r="AA41" s="360"/>
      <c r="AB41" s="357"/>
      <c r="AC41" s="357"/>
      <c r="AD41" s="357"/>
      <c r="AE41" s="365" t="str">
        <f t="shared" si="7"/>
        <v/>
      </c>
      <c r="AF41" s="365" t="str">
        <f t="shared" si="8"/>
        <v/>
      </c>
      <c r="AG41" s="369" t="str">
        <f t="shared" si="9"/>
        <v/>
      </c>
      <c r="AH41" s="361"/>
      <c r="AI41" s="360"/>
      <c r="AJ41" s="357"/>
      <c r="AK41" s="357"/>
      <c r="AL41" s="357"/>
      <c r="AM41" s="365" t="str">
        <f t="shared" si="10"/>
        <v/>
      </c>
      <c r="AN41" s="366" t="str">
        <f t="shared" si="11"/>
        <v/>
      </c>
      <c r="AO41" s="366" t="str">
        <f t="shared" si="12"/>
        <v/>
      </c>
      <c r="AP41" s="361"/>
      <c r="AQ41" s="360"/>
      <c r="AR41" s="357"/>
      <c r="AS41" s="357"/>
      <c r="AT41" s="357"/>
      <c r="AU41" s="365" t="str">
        <f t="shared" si="13"/>
        <v/>
      </c>
      <c r="AV41" s="366" t="str">
        <f t="shared" si="14"/>
        <v/>
      </c>
      <c r="AW41" s="370" t="str">
        <f t="shared" si="15"/>
        <v/>
      </c>
      <c r="AX41" s="361"/>
    </row>
    <row r="42" spans="2:50" x14ac:dyDescent="0.35">
      <c r="B42"/>
      <c r="C42"/>
      <c r="D42"/>
      <c r="F42" s="362" t="str">
        <f t="shared" si="2"/>
        <v/>
      </c>
      <c r="G42" s="27"/>
      <c r="H42" s="359"/>
      <c r="I42" s="141"/>
      <c r="J42" s="27"/>
      <c r="K42" s="360"/>
      <c r="L42" s="357"/>
      <c r="M42" s="357"/>
      <c r="N42" s="356"/>
      <c r="O42" s="364" t="str">
        <f t="shared" si="3"/>
        <v/>
      </c>
      <c r="P42" s="364" t="str">
        <f t="shared" si="4"/>
        <v/>
      </c>
      <c r="Q42" s="364" t="str">
        <f t="shared" si="16"/>
        <v/>
      </c>
      <c r="R42" s="358"/>
      <c r="S42" s="360"/>
      <c r="T42" s="357"/>
      <c r="U42" s="357"/>
      <c r="V42" s="357"/>
      <c r="W42" s="365" t="str">
        <f t="shared" si="5"/>
        <v/>
      </c>
      <c r="X42" s="365" t="str">
        <f t="shared" si="6"/>
        <v/>
      </c>
      <c r="Y42" s="365" t="str">
        <f t="shared" si="6"/>
        <v/>
      </c>
      <c r="Z42" s="361"/>
      <c r="AA42" s="360"/>
      <c r="AB42" s="357"/>
      <c r="AC42" s="357"/>
      <c r="AD42" s="357"/>
      <c r="AE42" s="365" t="str">
        <f t="shared" si="7"/>
        <v/>
      </c>
      <c r="AF42" s="365" t="str">
        <f t="shared" si="8"/>
        <v/>
      </c>
      <c r="AG42" s="369" t="str">
        <f t="shared" si="9"/>
        <v/>
      </c>
      <c r="AH42" s="361"/>
      <c r="AI42" s="360"/>
      <c r="AJ42" s="357"/>
      <c r="AK42" s="357"/>
      <c r="AL42" s="357"/>
      <c r="AM42" s="365" t="str">
        <f t="shared" si="10"/>
        <v/>
      </c>
      <c r="AN42" s="366" t="str">
        <f t="shared" si="11"/>
        <v/>
      </c>
      <c r="AO42" s="366" t="str">
        <f t="shared" si="12"/>
        <v/>
      </c>
      <c r="AP42" s="361"/>
      <c r="AQ42" s="360"/>
      <c r="AR42" s="357"/>
      <c r="AS42" s="357"/>
      <c r="AT42" s="357"/>
      <c r="AU42" s="365" t="str">
        <f t="shared" si="13"/>
        <v/>
      </c>
      <c r="AV42" s="366" t="str">
        <f t="shared" si="14"/>
        <v/>
      </c>
      <c r="AW42" s="370" t="str">
        <f t="shared" si="15"/>
        <v/>
      </c>
      <c r="AX42" s="361"/>
    </row>
    <row r="43" spans="2:50" x14ac:dyDescent="0.35">
      <c r="B43"/>
      <c r="C43"/>
      <c r="D43"/>
      <c r="F43" s="362" t="str">
        <f t="shared" si="2"/>
        <v/>
      </c>
      <c r="G43" s="27"/>
      <c r="H43" s="359"/>
      <c r="I43" s="141"/>
      <c r="J43" s="27"/>
      <c r="K43" s="360"/>
      <c r="L43" s="357"/>
      <c r="M43" s="357"/>
      <c r="N43" s="356"/>
      <c r="O43" s="364" t="str">
        <f t="shared" si="3"/>
        <v/>
      </c>
      <c r="P43" s="364" t="str">
        <f t="shared" si="4"/>
        <v/>
      </c>
      <c r="Q43" s="364" t="str">
        <f t="shared" si="16"/>
        <v/>
      </c>
      <c r="R43" s="358"/>
      <c r="S43" s="360"/>
      <c r="T43" s="357"/>
      <c r="U43" s="357"/>
      <c r="V43" s="357"/>
      <c r="W43" s="365" t="str">
        <f t="shared" si="5"/>
        <v/>
      </c>
      <c r="X43" s="365" t="str">
        <f t="shared" si="6"/>
        <v/>
      </c>
      <c r="Y43" s="365" t="str">
        <f t="shared" si="6"/>
        <v/>
      </c>
      <c r="Z43" s="361"/>
      <c r="AA43" s="360"/>
      <c r="AB43" s="357"/>
      <c r="AC43" s="357"/>
      <c r="AD43" s="357"/>
      <c r="AE43" s="365" t="str">
        <f t="shared" si="7"/>
        <v/>
      </c>
      <c r="AF43" s="365" t="str">
        <f t="shared" si="8"/>
        <v/>
      </c>
      <c r="AG43" s="369" t="str">
        <f t="shared" si="9"/>
        <v/>
      </c>
      <c r="AH43" s="361"/>
      <c r="AI43" s="360"/>
      <c r="AJ43" s="357"/>
      <c r="AK43" s="357"/>
      <c r="AL43" s="357"/>
      <c r="AM43" s="365" t="str">
        <f t="shared" si="10"/>
        <v/>
      </c>
      <c r="AN43" s="366" t="str">
        <f t="shared" si="11"/>
        <v/>
      </c>
      <c r="AO43" s="366" t="str">
        <f t="shared" si="12"/>
        <v/>
      </c>
      <c r="AP43" s="361"/>
      <c r="AQ43" s="360"/>
      <c r="AR43" s="357"/>
      <c r="AS43" s="357"/>
      <c r="AT43" s="357"/>
      <c r="AU43" s="365" t="str">
        <f t="shared" si="13"/>
        <v/>
      </c>
      <c r="AV43" s="366" t="str">
        <f t="shared" si="14"/>
        <v/>
      </c>
      <c r="AW43" s="370" t="str">
        <f t="shared" si="15"/>
        <v/>
      </c>
      <c r="AX43" s="361"/>
    </row>
    <row r="44" spans="2:50" x14ac:dyDescent="0.35">
      <c r="B44"/>
      <c r="C44"/>
      <c r="D44"/>
      <c r="F44" s="362" t="str">
        <f t="shared" si="2"/>
        <v/>
      </c>
      <c r="G44" s="27"/>
      <c r="H44" s="359"/>
      <c r="I44" s="141"/>
      <c r="J44" s="27"/>
      <c r="K44" s="360"/>
      <c r="L44" s="357"/>
      <c r="M44" s="357"/>
      <c r="N44" s="356"/>
      <c r="O44" s="364" t="str">
        <f t="shared" si="3"/>
        <v/>
      </c>
      <c r="P44" s="364" t="str">
        <f t="shared" si="4"/>
        <v/>
      </c>
      <c r="Q44" s="364" t="str">
        <f t="shared" si="16"/>
        <v/>
      </c>
      <c r="R44" s="358"/>
      <c r="S44" s="360"/>
      <c r="T44" s="357"/>
      <c r="U44" s="357"/>
      <c r="V44" s="357"/>
      <c r="W44" s="365" t="str">
        <f t="shared" si="5"/>
        <v/>
      </c>
      <c r="X44" s="365" t="str">
        <f t="shared" si="6"/>
        <v/>
      </c>
      <c r="Y44" s="365" t="str">
        <f t="shared" si="6"/>
        <v/>
      </c>
      <c r="Z44" s="361"/>
      <c r="AA44" s="360"/>
      <c r="AB44" s="357"/>
      <c r="AC44" s="357"/>
      <c r="AD44" s="357"/>
      <c r="AE44" s="365" t="str">
        <f t="shared" si="7"/>
        <v/>
      </c>
      <c r="AF44" s="365" t="str">
        <f t="shared" si="8"/>
        <v/>
      </c>
      <c r="AG44" s="369" t="str">
        <f t="shared" si="9"/>
        <v/>
      </c>
      <c r="AH44" s="361"/>
      <c r="AI44" s="360"/>
      <c r="AJ44" s="357"/>
      <c r="AK44" s="357"/>
      <c r="AL44" s="357"/>
      <c r="AM44" s="365" t="str">
        <f t="shared" si="10"/>
        <v/>
      </c>
      <c r="AN44" s="366" t="str">
        <f t="shared" si="11"/>
        <v/>
      </c>
      <c r="AO44" s="366" t="str">
        <f t="shared" si="12"/>
        <v/>
      </c>
      <c r="AP44" s="361"/>
      <c r="AQ44" s="360"/>
      <c r="AR44" s="357"/>
      <c r="AS44" s="357"/>
      <c r="AT44" s="357"/>
      <c r="AU44" s="365" t="str">
        <f t="shared" si="13"/>
        <v/>
      </c>
      <c r="AV44" s="366" t="str">
        <f t="shared" si="14"/>
        <v/>
      </c>
      <c r="AW44" s="370" t="str">
        <f t="shared" si="15"/>
        <v/>
      </c>
      <c r="AX44" s="361"/>
    </row>
    <row r="45" spans="2:50" x14ac:dyDescent="0.35">
      <c r="B45"/>
      <c r="C45"/>
      <c r="D45"/>
      <c r="F45" s="362" t="str">
        <f t="shared" si="2"/>
        <v/>
      </c>
      <c r="G45" s="27"/>
      <c r="H45" s="359"/>
      <c r="I45" s="141"/>
      <c r="J45" s="27"/>
      <c r="K45" s="360"/>
      <c r="L45" s="357"/>
      <c r="M45" s="357"/>
      <c r="N45" s="356"/>
      <c r="O45" s="364" t="str">
        <f t="shared" si="3"/>
        <v/>
      </c>
      <c r="P45" s="364" t="str">
        <f t="shared" si="4"/>
        <v/>
      </c>
      <c r="Q45" s="364" t="str">
        <f t="shared" si="16"/>
        <v/>
      </c>
      <c r="R45" s="358"/>
      <c r="S45" s="360"/>
      <c r="T45" s="357"/>
      <c r="U45" s="357"/>
      <c r="V45" s="357"/>
      <c r="W45" s="365" t="str">
        <f t="shared" si="5"/>
        <v/>
      </c>
      <c r="X45" s="365" t="str">
        <f t="shared" si="6"/>
        <v/>
      </c>
      <c r="Y45" s="365" t="str">
        <f t="shared" si="6"/>
        <v/>
      </c>
      <c r="Z45" s="361"/>
      <c r="AA45" s="360"/>
      <c r="AB45" s="357"/>
      <c r="AC45" s="357"/>
      <c r="AD45" s="357"/>
      <c r="AE45" s="365" t="str">
        <f t="shared" si="7"/>
        <v/>
      </c>
      <c r="AF45" s="365" t="str">
        <f t="shared" si="8"/>
        <v/>
      </c>
      <c r="AG45" s="369" t="str">
        <f t="shared" si="9"/>
        <v/>
      </c>
      <c r="AH45" s="361"/>
      <c r="AI45" s="360"/>
      <c r="AJ45" s="357"/>
      <c r="AK45" s="357"/>
      <c r="AL45" s="357"/>
      <c r="AM45" s="365" t="str">
        <f t="shared" si="10"/>
        <v/>
      </c>
      <c r="AN45" s="366" t="str">
        <f t="shared" si="11"/>
        <v/>
      </c>
      <c r="AO45" s="366" t="str">
        <f t="shared" si="12"/>
        <v/>
      </c>
      <c r="AP45" s="361"/>
      <c r="AQ45" s="360"/>
      <c r="AR45" s="357"/>
      <c r="AS45" s="357"/>
      <c r="AT45" s="357"/>
      <c r="AU45" s="365" t="str">
        <f t="shared" si="13"/>
        <v/>
      </c>
      <c r="AV45" s="366" t="str">
        <f t="shared" si="14"/>
        <v/>
      </c>
      <c r="AW45" s="370" t="str">
        <f t="shared" si="15"/>
        <v/>
      </c>
      <c r="AX45" s="361"/>
    </row>
    <row r="46" spans="2:50" x14ac:dyDescent="0.35">
      <c r="B46"/>
      <c r="C46"/>
      <c r="D46"/>
      <c r="F46" s="362" t="str">
        <f t="shared" si="2"/>
        <v/>
      </c>
      <c r="G46" s="27"/>
      <c r="H46" s="359"/>
      <c r="I46" s="141"/>
      <c r="J46" s="27"/>
      <c r="K46" s="360"/>
      <c r="L46" s="357"/>
      <c r="M46" s="357"/>
      <c r="N46" s="356"/>
      <c r="O46" s="364" t="str">
        <f t="shared" si="3"/>
        <v/>
      </c>
      <c r="P46" s="364" t="str">
        <f t="shared" si="4"/>
        <v/>
      </c>
      <c r="Q46" s="364" t="str">
        <f t="shared" si="16"/>
        <v/>
      </c>
      <c r="R46" s="358"/>
      <c r="S46" s="360"/>
      <c r="T46" s="357"/>
      <c r="U46" s="357"/>
      <c r="V46" s="357"/>
      <c r="W46" s="365" t="str">
        <f t="shared" si="5"/>
        <v/>
      </c>
      <c r="X46" s="365" t="str">
        <f t="shared" si="6"/>
        <v/>
      </c>
      <c r="Y46" s="365" t="str">
        <f t="shared" si="6"/>
        <v/>
      </c>
      <c r="Z46" s="361"/>
      <c r="AA46" s="360"/>
      <c r="AB46" s="357"/>
      <c r="AC46" s="357"/>
      <c r="AD46" s="357"/>
      <c r="AE46" s="365" t="str">
        <f t="shared" si="7"/>
        <v/>
      </c>
      <c r="AF46" s="365" t="str">
        <f t="shared" si="8"/>
        <v/>
      </c>
      <c r="AG46" s="369" t="str">
        <f t="shared" si="9"/>
        <v/>
      </c>
      <c r="AH46" s="361"/>
      <c r="AI46" s="360"/>
      <c r="AJ46" s="357"/>
      <c r="AK46" s="357"/>
      <c r="AL46" s="357"/>
      <c r="AM46" s="365" t="str">
        <f t="shared" si="10"/>
        <v/>
      </c>
      <c r="AN46" s="366" t="str">
        <f t="shared" si="11"/>
        <v/>
      </c>
      <c r="AO46" s="366" t="str">
        <f t="shared" si="12"/>
        <v/>
      </c>
      <c r="AP46" s="361"/>
      <c r="AQ46" s="360"/>
      <c r="AR46" s="357"/>
      <c r="AS46" s="357"/>
      <c r="AT46" s="357"/>
      <c r="AU46" s="365" t="str">
        <f t="shared" si="13"/>
        <v/>
      </c>
      <c r="AV46" s="366" t="str">
        <f t="shared" si="14"/>
        <v/>
      </c>
      <c r="AW46" s="370" t="str">
        <f t="shared" si="15"/>
        <v/>
      </c>
      <c r="AX46" s="361"/>
    </row>
    <row r="47" spans="2:50" x14ac:dyDescent="0.35">
      <c r="B47"/>
      <c r="C47"/>
      <c r="D47"/>
      <c r="F47" s="362" t="str">
        <f t="shared" si="2"/>
        <v/>
      </c>
      <c r="G47" s="27"/>
      <c r="H47" s="359"/>
      <c r="I47" s="141"/>
      <c r="J47" s="27"/>
      <c r="K47" s="360"/>
      <c r="L47" s="357"/>
      <c r="M47" s="357"/>
      <c r="N47" s="356"/>
      <c r="O47" s="364" t="str">
        <f t="shared" si="3"/>
        <v/>
      </c>
      <c r="P47" s="364" t="str">
        <f t="shared" si="4"/>
        <v/>
      </c>
      <c r="Q47" s="364" t="str">
        <f t="shared" si="16"/>
        <v/>
      </c>
      <c r="R47" s="358"/>
      <c r="S47" s="360"/>
      <c r="T47" s="357"/>
      <c r="U47" s="357"/>
      <c r="V47" s="357"/>
      <c r="W47" s="365" t="str">
        <f t="shared" si="5"/>
        <v/>
      </c>
      <c r="X47" s="365" t="str">
        <f t="shared" si="6"/>
        <v/>
      </c>
      <c r="Y47" s="365" t="str">
        <f t="shared" si="6"/>
        <v/>
      </c>
      <c r="Z47" s="361"/>
      <c r="AA47" s="360"/>
      <c r="AB47" s="357"/>
      <c r="AC47" s="357"/>
      <c r="AD47" s="357"/>
      <c r="AE47" s="365" t="str">
        <f t="shared" si="7"/>
        <v/>
      </c>
      <c r="AF47" s="365" t="str">
        <f t="shared" si="8"/>
        <v/>
      </c>
      <c r="AG47" s="369" t="str">
        <f t="shared" si="9"/>
        <v/>
      </c>
      <c r="AH47" s="361"/>
      <c r="AI47" s="360"/>
      <c r="AJ47" s="357"/>
      <c r="AK47" s="357"/>
      <c r="AL47" s="357"/>
      <c r="AM47" s="365" t="str">
        <f t="shared" si="10"/>
        <v/>
      </c>
      <c r="AN47" s="366" t="str">
        <f t="shared" si="11"/>
        <v/>
      </c>
      <c r="AO47" s="366" t="str">
        <f t="shared" si="12"/>
        <v/>
      </c>
      <c r="AP47" s="361"/>
      <c r="AQ47" s="360"/>
      <c r="AR47" s="357"/>
      <c r="AS47" s="357"/>
      <c r="AT47" s="357"/>
      <c r="AU47" s="365" t="str">
        <f t="shared" si="13"/>
        <v/>
      </c>
      <c r="AV47" s="366" t="str">
        <f t="shared" si="14"/>
        <v/>
      </c>
      <c r="AW47" s="370" t="str">
        <f t="shared" si="15"/>
        <v/>
      </c>
      <c r="AX47" s="361"/>
    </row>
    <row r="48" spans="2:50" x14ac:dyDescent="0.35">
      <c r="B48"/>
      <c r="C48"/>
      <c r="D48"/>
      <c r="F48" s="362" t="str">
        <f t="shared" si="2"/>
        <v/>
      </c>
      <c r="G48" s="27"/>
      <c r="H48" s="359"/>
      <c r="I48" s="141"/>
      <c r="J48" s="27"/>
      <c r="K48" s="360"/>
      <c r="L48" s="357"/>
      <c r="M48" s="357"/>
      <c r="N48" s="356"/>
      <c r="O48" s="364" t="str">
        <f t="shared" si="3"/>
        <v/>
      </c>
      <c r="P48" s="364" t="str">
        <f t="shared" si="4"/>
        <v/>
      </c>
      <c r="Q48" s="364" t="str">
        <f t="shared" si="16"/>
        <v/>
      </c>
      <c r="R48" s="358"/>
      <c r="S48" s="360"/>
      <c r="T48" s="357"/>
      <c r="U48" s="357"/>
      <c r="V48" s="357"/>
      <c r="W48" s="365" t="str">
        <f t="shared" si="5"/>
        <v/>
      </c>
      <c r="X48" s="365" t="str">
        <f t="shared" si="6"/>
        <v/>
      </c>
      <c r="Y48" s="365" t="str">
        <f t="shared" si="6"/>
        <v/>
      </c>
      <c r="Z48" s="361"/>
      <c r="AA48" s="360"/>
      <c r="AB48" s="357"/>
      <c r="AC48" s="357"/>
      <c r="AD48" s="357"/>
      <c r="AE48" s="365" t="str">
        <f t="shared" si="7"/>
        <v/>
      </c>
      <c r="AF48" s="365" t="str">
        <f t="shared" si="8"/>
        <v/>
      </c>
      <c r="AG48" s="369" t="str">
        <f t="shared" si="9"/>
        <v/>
      </c>
      <c r="AH48" s="361"/>
      <c r="AI48" s="360"/>
      <c r="AJ48" s="357"/>
      <c r="AK48" s="357"/>
      <c r="AL48" s="357"/>
      <c r="AM48" s="365" t="str">
        <f t="shared" si="10"/>
        <v/>
      </c>
      <c r="AN48" s="366" t="str">
        <f t="shared" si="11"/>
        <v/>
      </c>
      <c r="AO48" s="366" t="str">
        <f t="shared" si="12"/>
        <v/>
      </c>
      <c r="AP48" s="361"/>
      <c r="AQ48" s="360"/>
      <c r="AR48" s="357"/>
      <c r="AS48" s="357"/>
      <c r="AT48" s="357"/>
      <c r="AU48" s="365" t="str">
        <f t="shared" si="13"/>
        <v/>
      </c>
      <c r="AV48" s="366" t="str">
        <f t="shared" si="14"/>
        <v/>
      </c>
      <c r="AW48" s="370" t="str">
        <f t="shared" si="15"/>
        <v/>
      </c>
      <c r="AX48" s="361"/>
    </row>
    <row r="49" spans="2:50" x14ac:dyDescent="0.35">
      <c r="B49"/>
      <c r="C49"/>
      <c r="D49"/>
      <c r="F49" s="362" t="str">
        <f t="shared" si="2"/>
        <v/>
      </c>
      <c r="G49" s="27"/>
      <c r="H49" s="359"/>
      <c r="I49" s="141"/>
      <c r="J49" s="27"/>
      <c r="K49" s="360"/>
      <c r="L49" s="357"/>
      <c r="M49" s="357"/>
      <c r="N49" s="356"/>
      <c r="O49" s="364" t="str">
        <f t="shared" si="3"/>
        <v/>
      </c>
      <c r="P49" s="364" t="str">
        <f t="shared" si="4"/>
        <v/>
      </c>
      <c r="Q49" s="364" t="str">
        <f t="shared" si="16"/>
        <v/>
      </c>
      <c r="R49" s="358"/>
      <c r="S49" s="360"/>
      <c r="T49" s="357"/>
      <c r="U49" s="357"/>
      <c r="V49" s="357"/>
      <c r="W49" s="365" t="str">
        <f t="shared" si="5"/>
        <v/>
      </c>
      <c r="X49" s="365" t="str">
        <f t="shared" si="6"/>
        <v/>
      </c>
      <c r="Y49" s="365" t="str">
        <f t="shared" si="6"/>
        <v/>
      </c>
      <c r="Z49" s="361"/>
      <c r="AA49" s="360"/>
      <c r="AB49" s="357"/>
      <c r="AC49" s="357"/>
      <c r="AD49" s="357"/>
      <c r="AE49" s="365" t="str">
        <f t="shared" si="7"/>
        <v/>
      </c>
      <c r="AF49" s="365" t="str">
        <f t="shared" si="8"/>
        <v/>
      </c>
      <c r="AG49" s="369" t="str">
        <f t="shared" si="9"/>
        <v/>
      </c>
      <c r="AH49" s="361"/>
      <c r="AI49" s="360"/>
      <c r="AJ49" s="357"/>
      <c r="AK49" s="357"/>
      <c r="AL49" s="357"/>
      <c r="AM49" s="365" t="str">
        <f t="shared" si="10"/>
        <v/>
      </c>
      <c r="AN49" s="366" t="str">
        <f t="shared" si="11"/>
        <v/>
      </c>
      <c r="AO49" s="366" t="str">
        <f t="shared" si="12"/>
        <v/>
      </c>
      <c r="AP49" s="361"/>
      <c r="AQ49" s="360"/>
      <c r="AR49" s="357"/>
      <c r="AS49" s="357"/>
      <c r="AT49" s="357"/>
      <c r="AU49" s="365" t="str">
        <f t="shared" si="13"/>
        <v/>
      </c>
      <c r="AV49" s="366" t="str">
        <f t="shared" si="14"/>
        <v/>
      </c>
      <c r="AW49" s="370" t="str">
        <f t="shared" si="15"/>
        <v/>
      </c>
      <c r="AX49" s="361"/>
    </row>
    <row r="50" spans="2:50" x14ac:dyDescent="0.35">
      <c r="B50"/>
      <c r="C50"/>
      <c r="D50"/>
      <c r="F50" s="362" t="str">
        <f t="shared" si="2"/>
        <v/>
      </c>
      <c r="G50" s="27"/>
      <c r="H50" s="359"/>
      <c r="I50" s="141"/>
      <c r="J50" s="27"/>
      <c r="K50" s="360"/>
      <c r="L50" s="357"/>
      <c r="M50" s="357"/>
      <c r="N50" s="356"/>
      <c r="O50" s="364" t="str">
        <f t="shared" si="3"/>
        <v/>
      </c>
      <c r="P50" s="364" t="str">
        <f t="shared" si="4"/>
        <v/>
      </c>
      <c r="Q50" s="364" t="str">
        <f t="shared" si="16"/>
        <v/>
      </c>
      <c r="R50" s="358"/>
      <c r="S50" s="360"/>
      <c r="T50" s="357"/>
      <c r="U50" s="357"/>
      <c r="V50" s="357"/>
      <c r="W50" s="365" t="str">
        <f t="shared" si="5"/>
        <v/>
      </c>
      <c r="X50" s="365" t="str">
        <f t="shared" si="6"/>
        <v/>
      </c>
      <c r="Y50" s="365" t="str">
        <f t="shared" si="6"/>
        <v/>
      </c>
      <c r="Z50" s="361"/>
      <c r="AA50" s="360"/>
      <c r="AB50" s="357"/>
      <c r="AC50" s="357"/>
      <c r="AD50" s="357"/>
      <c r="AE50" s="365" t="str">
        <f t="shared" si="7"/>
        <v/>
      </c>
      <c r="AF50" s="365" t="str">
        <f t="shared" si="8"/>
        <v/>
      </c>
      <c r="AG50" s="369" t="str">
        <f t="shared" si="9"/>
        <v/>
      </c>
      <c r="AH50" s="361"/>
      <c r="AI50" s="360"/>
      <c r="AJ50" s="357"/>
      <c r="AK50" s="357"/>
      <c r="AL50" s="357"/>
      <c r="AM50" s="365" t="str">
        <f t="shared" si="10"/>
        <v/>
      </c>
      <c r="AN50" s="366" t="str">
        <f t="shared" si="11"/>
        <v/>
      </c>
      <c r="AO50" s="366" t="str">
        <f t="shared" si="12"/>
        <v/>
      </c>
      <c r="AP50" s="361"/>
      <c r="AQ50" s="360"/>
      <c r="AR50" s="357"/>
      <c r="AS50" s="357"/>
      <c r="AT50" s="357"/>
      <c r="AU50" s="365" t="str">
        <f t="shared" si="13"/>
        <v/>
      </c>
      <c r="AV50" s="366" t="str">
        <f t="shared" si="14"/>
        <v/>
      </c>
      <c r="AW50" s="370" t="str">
        <f t="shared" si="15"/>
        <v/>
      </c>
      <c r="AX50" s="361"/>
    </row>
    <row r="51" spans="2:50" x14ac:dyDescent="0.35">
      <c r="B51"/>
      <c r="C51"/>
      <c r="D51"/>
      <c r="F51" s="362" t="str">
        <f t="shared" si="2"/>
        <v/>
      </c>
      <c r="G51" s="27"/>
      <c r="H51" s="359"/>
      <c r="I51" s="141"/>
      <c r="J51" s="27"/>
      <c r="K51" s="360"/>
      <c r="L51" s="357"/>
      <c r="M51" s="357"/>
      <c r="N51" s="356"/>
      <c r="O51" s="364" t="str">
        <f t="shared" si="3"/>
        <v/>
      </c>
      <c r="P51" s="364" t="str">
        <f t="shared" si="4"/>
        <v/>
      </c>
      <c r="Q51" s="364" t="str">
        <f t="shared" si="16"/>
        <v/>
      </c>
      <c r="R51" s="358"/>
      <c r="S51" s="360"/>
      <c r="T51" s="357"/>
      <c r="U51" s="357"/>
      <c r="V51" s="357"/>
      <c r="W51" s="365" t="str">
        <f t="shared" si="5"/>
        <v/>
      </c>
      <c r="X51" s="365" t="str">
        <f t="shared" si="6"/>
        <v/>
      </c>
      <c r="Y51" s="365" t="str">
        <f t="shared" si="6"/>
        <v/>
      </c>
      <c r="Z51" s="361"/>
      <c r="AA51" s="360"/>
      <c r="AB51" s="357"/>
      <c r="AC51" s="357"/>
      <c r="AD51" s="357"/>
      <c r="AE51" s="365" t="str">
        <f t="shared" si="7"/>
        <v/>
      </c>
      <c r="AF51" s="365" t="str">
        <f t="shared" si="8"/>
        <v/>
      </c>
      <c r="AG51" s="369" t="str">
        <f t="shared" si="9"/>
        <v/>
      </c>
      <c r="AH51" s="361"/>
      <c r="AI51" s="360"/>
      <c r="AJ51" s="357"/>
      <c r="AK51" s="357"/>
      <c r="AL51" s="357"/>
      <c r="AM51" s="365" t="str">
        <f t="shared" si="10"/>
        <v/>
      </c>
      <c r="AN51" s="366" t="str">
        <f t="shared" si="11"/>
        <v/>
      </c>
      <c r="AO51" s="366" t="str">
        <f t="shared" si="12"/>
        <v/>
      </c>
      <c r="AP51" s="361"/>
      <c r="AQ51" s="360"/>
      <c r="AR51" s="357"/>
      <c r="AS51" s="357"/>
      <c r="AT51" s="357"/>
      <c r="AU51" s="365" t="str">
        <f t="shared" si="13"/>
        <v/>
      </c>
      <c r="AV51" s="366" t="str">
        <f t="shared" si="14"/>
        <v/>
      </c>
      <c r="AW51" s="370" t="str">
        <f t="shared" si="15"/>
        <v/>
      </c>
      <c r="AX51" s="361"/>
    </row>
    <row r="52" spans="2:50" x14ac:dyDescent="0.35">
      <c r="B52"/>
      <c r="C52"/>
      <c r="D52"/>
      <c r="F52" s="362" t="str">
        <f t="shared" si="2"/>
        <v/>
      </c>
      <c r="G52" s="27"/>
      <c r="H52" s="359"/>
      <c r="I52" s="141"/>
      <c r="J52" s="27"/>
      <c r="K52" s="360"/>
      <c r="L52" s="357"/>
      <c r="M52" s="357"/>
      <c r="N52" s="356"/>
      <c r="O52" s="364" t="str">
        <f t="shared" si="3"/>
        <v/>
      </c>
      <c r="P52" s="364" t="str">
        <f t="shared" si="4"/>
        <v/>
      </c>
      <c r="Q52" s="364" t="str">
        <f t="shared" si="16"/>
        <v/>
      </c>
      <c r="R52" s="358"/>
      <c r="S52" s="360"/>
      <c r="T52" s="357"/>
      <c r="U52" s="357"/>
      <c r="V52" s="357"/>
      <c r="W52" s="365" t="str">
        <f t="shared" si="5"/>
        <v/>
      </c>
      <c r="X52" s="365" t="str">
        <f t="shared" si="6"/>
        <v/>
      </c>
      <c r="Y52" s="365" t="str">
        <f t="shared" si="6"/>
        <v/>
      </c>
      <c r="Z52" s="361"/>
      <c r="AA52" s="360"/>
      <c r="AB52" s="357"/>
      <c r="AC52" s="357"/>
      <c r="AD52" s="357"/>
      <c r="AE52" s="365" t="str">
        <f t="shared" si="7"/>
        <v/>
      </c>
      <c r="AF52" s="365" t="str">
        <f t="shared" si="8"/>
        <v/>
      </c>
      <c r="AG52" s="369" t="str">
        <f t="shared" si="9"/>
        <v/>
      </c>
      <c r="AH52" s="361"/>
      <c r="AI52" s="360"/>
      <c r="AJ52" s="357"/>
      <c r="AK52" s="357"/>
      <c r="AL52" s="357"/>
      <c r="AM52" s="365" t="str">
        <f t="shared" si="10"/>
        <v/>
      </c>
      <c r="AN52" s="366" t="str">
        <f t="shared" si="11"/>
        <v/>
      </c>
      <c r="AO52" s="366" t="str">
        <f t="shared" si="12"/>
        <v/>
      </c>
      <c r="AP52" s="361"/>
      <c r="AQ52" s="360"/>
      <c r="AR52" s="357"/>
      <c r="AS52" s="357"/>
      <c r="AT52" s="357"/>
      <c r="AU52" s="365" t="str">
        <f t="shared" si="13"/>
        <v/>
      </c>
      <c r="AV52" s="366" t="str">
        <f t="shared" si="14"/>
        <v/>
      </c>
      <c r="AW52" s="370" t="str">
        <f t="shared" si="15"/>
        <v/>
      </c>
      <c r="AX52" s="361"/>
    </row>
    <row r="53" spans="2:50" x14ac:dyDescent="0.35">
      <c r="B53"/>
      <c r="C53"/>
      <c r="D53"/>
      <c r="F53" s="362" t="str">
        <f t="shared" si="2"/>
        <v/>
      </c>
      <c r="G53" s="27"/>
      <c r="H53" s="359"/>
      <c r="I53" s="141"/>
      <c r="J53" s="27"/>
      <c r="K53" s="360"/>
      <c r="L53" s="357"/>
      <c r="M53" s="357"/>
      <c r="N53" s="356"/>
      <c r="O53" s="364" t="str">
        <f t="shared" si="3"/>
        <v/>
      </c>
      <c r="P53" s="364" t="str">
        <f t="shared" si="4"/>
        <v/>
      </c>
      <c r="Q53" s="364" t="str">
        <f t="shared" si="16"/>
        <v/>
      </c>
      <c r="R53" s="358"/>
      <c r="S53" s="360"/>
      <c r="T53" s="357"/>
      <c r="U53" s="357"/>
      <c r="V53" s="357"/>
      <c r="W53" s="365" t="str">
        <f t="shared" si="5"/>
        <v/>
      </c>
      <c r="X53" s="365" t="str">
        <f t="shared" si="6"/>
        <v/>
      </c>
      <c r="Y53" s="365" t="str">
        <f t="shared" si="6"/>
        <v/>
      </c>
      <c r="Z53" s="361"/>
      <c r="AA53" s="360"/>
      <c r="AB53" s="357"/>
      <c r="AC53" s="357"/>
      <c r="AD53" s="357"/>
      <c r="AE53" s="365" t="str">
        <f t="shared" si="7"/>
        <v/>
      </c>
      <c r="AF53" s="365" t="str">
        <f t="shared" si="8"/>
        <v/>
      </c>
      <c r="AG53" s="369" t="str">
        <f t="shared" si="9"/>
        <v/>
      </c>
      <c r="AH53" s="361"/>
      <c r="AI53" s="360"/>
      <c r="AJ53" s="357"/>
      <c r="AK53" s="357"/>
      <c r="AL53" s="357"/>
      <c r="AM53" s="365" t="str">
        <f t="shared" si="10"/>
        <v/>
      </c>
      <c r="AN53" s="366" t="str">
        <f t="shared" si="11"/>
        <v/>
      </c>
      <c r="AO53" s="366" t="str">
        <f t="shared" si="12"/>
        <v/>
      </c>
      <c r="AP53" s="361"/>
      <c r="AQ53" s="360"/>
      <c r="AR53" s="357"/>
      <c r="AS53" s="357"/>
      <c r="AT53" s="357"/>
      <c r="AU53" s="365" t="str">
        <f t="shared" si="13"/>
        <v/>
      </c>
      <c r="AV53" s="366" t="str">
        <f t="shared" si="14"/>
        <v/>
      </c>
      <c r="AW53" s="370" t="str">
        <f t="shared" si="15"/>
        <v/>
      </c>
      <c r="AX53" s="361"/>
    </row>
    <row r="54" spans="2:50" x14ac:dyDescent="0.35">
      <c r="B54"/>
      <c r="C54"/>
      <c r="D54"/>
      <c r="F54" s="362" t="str">
        <f t="shared" si="2"/>
        <v/>
      </c>
      <c r="G54" s="27"/>
      <c r="H54" s="359"/>
      <c r="I54" s="141"/>
      <c r="J54" s="27"/>
      <c r="K54" s="360"/>
      <c r="L54" s="357"/>
      <c r="M54" s="357"/>
      <c r="N54" s="356"/>
      <c r="O54" s="364" t="str">
        <f t="shared" si="3"/>
        <v/>
      </c>
      <c r="P54" s="364" t="str">
        <f t="shared" si="4"/>
        <v/>
      </c>
      <c r="Q54" s="364" t="str">
        <f t="shared" si="16"/>
        <v/>
      </c>
      <c r="R54" s="358"/>
      <c r="S54" s="360"/>
      <c r="T54" s="357"/>
      <c r="U54" s="357"/>
      <c r="V54" s="357"/>
      <c r="W54" s="365" t="str">
        <f t="shared" si="5"/>
        <v/>
      </c>
      <c r="X54" s="365" t="str">
        <f t="shared" si="6"/>
        <v/>
      </c>
      <c r="Y54" s="365" t="str">
        <f t="shared" si="6"/>
        <v/>
      </c>
      <c r="Z54" s="361"/>
      <c r="AA54" s="360"/>
      <c r="AB54" s="357"/>
      <c r="AC54" s="357"/>
      <c r="AD54" s="357"/>
      <c r="AE54" s="365" t="str">
        <f t="shared" si="7"/>
        <v/>
      </c>
      <c r="AF54" s="365" t="str">
        <f t="shared" si="8"/>
        <v/>
      </c>
      <c r="AG54" s="369" t="str">
        <f t="shared" si="9"/>
        <v/>
      </c>
      <c r="AH54" s="361"/>
      <c r="AI54" s="360"/>
      <c r="AJ54" s="357"/>
      <c r="AK54" s="357"/>
      <c r="AL54" s="357"/>
      <c r="AM54" s="365" t="str">
        <f t="shared" si="10"/>
        <v/>
      </c>
      <c r="AN54" s="366" t="str">
        <f t="shared" si="11"/>
        <v/>
      </c>
      <c r="AO54" s="366" t="str">
        <f t="shared" si="12"/>
        <v/>
      </c>
      <c r="AP54" s="361"/>
      <c r="AQ54" s="360"/>
      <c r="AR54" s="357"/>
      <c r="AS54" s="357"/>
      <c r="AT54" s="357"/>
      <c r="AU54" s="365" t="str">
        <f t="shared" si="13"/>
        <v/>
      </c>
      <c r="AV54" s="366" t="str">
        <f t="shared" si="14"/>
        <v/>
      </c>
      <c r="AW54" s="370" t="str">
        <f t="shared" si="15"/>
        <v/>
      </c>
      <c r="AX54" s="361"/>
    </row>
    <row r="55" spans="2:50" x14ac:dyDescent="0.35">
      <c r="B55"/>
      <c r="C55"/>
      <c r="D55"/>
      <c r="F55" s="362" t="str">
        <f t="shared" si="2"/>
        <v/>
      </c>
      <c r="G55" s="27"/>
      <c r="H55" s="359"/>
      <c r="I55" s="141"/>
      <c r="J55" s="27"/>
      <c r="K55" s="360"/>
      <c r="L55" s="357"/>
      <c r="M55" s="357"/>
      <c r="N55" s="356"/>
      <c r="O55" s="364" t="str">
        <f t="shared" si="3"/>
        <v/>
      </c>
      <c r="P55" s="364" t="str">
        <f t="shared" si="4"/>
        <v/>
      </c>
      <c r="Q55" s="364" t="str">
        <f t="shared" si="16"/>
        <v/>
      </c>
      <c r="R55" s="358"/>
      <c r="S55" s="360"/>
      <c r="T55" s="357"/>
      <c r="U55" s="357"/>
      <c r="V55" s="357"/>
      <c r="W55" s="365" t="str">
        <f t="shared" si="5"/>
        <v/>
      </c>
      <c r="X55" s="365" t="str">
        <f t="shared" si="6"/>
        <v/>
      </c>
      <c r="Y55" s="365" t="str">
        <f t="shared" si="6"/>
        <v/>
      </c>
      <c r="Z55" s="361"/>
      <c r="AA55" s="360"/>
      <c r="AB55" s="357"/>
      <c r="AC55" s="357"/>
      <c r="AD55" s="357"/>
      <c r="AE55" s="365" t="str">
        <f t="shared" si="7"/>
        <v/>
      </c>
      <c r="AF55" s="365" t="str">
        <f t="shared" si="8"/>
        <v/>
      </c>
      <c r="AG55" s="369" t="str">
        <f t="shared" si="9"/>
        <v/>
      </c>
      <c r="AH55" s="361"/>
      <c r="AI55" s="360"/>
      <c r="AJ55" s="357"/>
      <c r="AK55" s="357"/>
      <c r="AL55" s="357"/>
      <c r="AM55" s="365" t="str">
        <f t="shared" si="10"/>
        <v/>
      </c>
      <c r="AN55" s="366" t="str">
        <f t="shared" si="11"/>
        <v/>
      </c>
      <c r="AO55" s="366" t="str">
        <f t="shared" si="12"/>
        <v/>
      </c>
      <c r="AP55" s="361"/>
      <c r="AQ55" s="360"/>
      <c r="AR55" s="357"/>
      <c r="AS55" s="357"/>
      <c r="AT55" s="357"/>
      <c r="AU55" s="365" t="str">
        <f t="shared" si="13"/>
        <v/>
      </c>
      <c r="AV55" s="366" t="str">
        <f t="shared" si="14"/>
        <v/>
      </c>
      <c r="AW55" s="370" t="str">
        <f t="shared" si="15"/>
        <v/>
      </c>
      <c r="AX55" s="361"/>
    </row>
    <row r="56" spans="2:50" x14ac:dyDescent="0.35">
      <c r="B56"/>
      <c r="C56"/>
      <c r="D56"/>
      <c r="F56" s="362" t="str">
        <f t="shared" ref="F56:F73" si="17">IF(G56="","",ROW(A33))</f>
        <v/>
      </c>
      <c r="G56" s="27"/>
      <c r="H56" s="359"/>
      <c r="I56" s="141"/>
      <c r="J56" s="27"/>
      <c r="K56" s="360"/>
      <c r="L56" s="357"/>
      <c r="M56" s="357"/>
      <c r="N56" s="356"/>
      <c r="O56" s="364" t="str">
        <f t="shared" si="3"/>
        <v/>
      </c>
      <c r="P56" s="364" t="str">
        <f t="shared" ref="P56:P73" si="18">IF(ISERROR(M56/K56),"",(M56/K56))</f>
        <v/>
      </c>
      <c r="Q56" s="364" t="str">
        <f t="shared" si="16"/>
        <v/>
      </c>
      <c r="R56" s="358"/>
      <c r="S56" s="360"/>
      <c r="T56" s="357"/>
      <c r="U56" s="357"/>
      <c r="V56" s="357"/>
      <c r="W56" s="365" t="str">
        <f t="shared" si="5"/>
        <v/>
      </c>
      <c r="X56" s="365" t="str">
        <f t="shared" ref="X56:Y73" si="19">IF(ISERROR(U56/$S56),"",(U56/$S56))</f>
        <v/>
      </c>
      <c r="Y56" s="365" t="str">
        <f t="shared" si="19"/>
        <v/>
      </c>
      <c r="Z56" s="361"/>
      <c r="AA56" s="360"/>
      <c r="AB56" s="357"/>
      <c r="AC56" s="357"/>
      <c r="AD56" s="357"/>
      <c r="AE56" s="365" t="str">
        <f t="shared" ref="AE56:AE73" si="20">IF(ISERROR(AB56/$AA56),"",(AB56/$AA56))</f>
        <v/>
      </c>
      <c r="AF56" s="365" t="str">
        <f t="shared" ref="AF56:AF73" si="21">IF(ISERROR(AC56/$AA56),"",(AC56/$AA56))</f>
        <v/>
      </c>
      <c r="AG56" s="369" t="str">
        <f t="shared" ref="AG56:AG73" si="22">IF(ISERROR(AD56/$AA56),"",(AD56/$AA56))</f>
        <v/>
      </c>
      <c r="AH56" s="361"/>
      <c r="AI56" s="360"/>
      <c r="AJ56" s="357"/>
      <c r="AK56" s="357"/>
      <c r="AL56" s="357"/>
      <c r="AM56" s="365" t="str">
        <f t="shared" ref="AM56:AM73" si="23">IF(ISERROR(AJ56/$AI56),"",(AJ56/$AI56))</f>
        <v/>
      </c>
      <c r="AN56" s="366" t="str">
        <f t="shared" ref="AN56:AN73" si="24">IF(ISERROR(AK56/$AI56),"",(AK56/$AI56))</f>
        <v/>
      </c>
      <c r="AO56" s="366" t="str">
        <f t="shared" si="12"/>
        <v/>
      </c>
      <c r="AP56" s="361"/>
      <c r="AQ56" s="360"/>
      <c r="AR56" s="357"/>
      <c r="AS56" s="357"/>
      <c r="AT56" s="357"/>
      <c r="AU56" s="365" t="str">
        <f t="shared" ref="AU56:AU73" si="25">IF(ISERROR(AR56/$AQ56),"",(AR56/$AQ56))</f>
        <v/>
      </c>
      <c r="AV56" s="366" t="str">
        <f t="shared" ref="AV56:AV73" si="26">IF(ISERROR(AS56/$AQ56),"",(AS56/$AQ56))</f>
        <v/>
      </c>
      <c r="AW56" s="370" t="str">
        <f t="shared" ref="AW56:AW73" si="27">IF(ISERROR(AT56/$AQ56),"",(AT56/$AQ56))</f>
        <v/>
      </c>
      <c r="AX56" s="361"/>
    </row>
    <row r="57" spans="2:50" x14ac:dyDescent="0.35">
      <c r="B57"/>
      <c r="C57"/>
      <c r="D57"/>
      <c r="F57" s="362" t="str">
        <f t="shared" si="17"/>
        <v/>
      </c>
      <c r="G57" s="27"/>
      <c r="H57" s="359"/>
      <c r="I57" s="141"/>
      <c r="J57" s="27"/>
      <c r="K57" s="360"/>
      <c r="L57" s="357"/>
      <c r="M57" s="357"/>
      <c r="N57" s="356"/>
      <c r="O57" s="364" t="str">
        <f t="shared" si="3"/>
        <v/>
      </c>
      <c r="P57" s="364" t="str">
        <f t="shared" si="18"/>
        <v/>
      </c>
      <c r="Q57" s="364" t="str">
        <f t="shared" si="16"/>
        <v/>
      </c>
      <c r="R57" s="358"/>
      <c r="S57" s="360"/>
      <c r="T57" s="357"/>
      <c r="U57" s="357"/>
      <c r="V57" s="357"/>
      <c r="W57" s="365" t="str">
        <f t="shared" si="5"/>
        <v/>
      </c>
      <c r="X57" s="365" t="str">
        <f t="shared" si="19"/>
        <v/>
      </c>
      <c r="Y57" s="365" t="str">
        <f t="shared" si="19"/>
        <v/>
      </c>
      <c r="Z57" s="361"/>
      <c r="AA57" s="360"/>
      <c r="AB57" s="357"/>
      <c r="AC57" s="357"/>
      <c r="AD57" s="357"/>
      <c r="AE57" s="365" t="str">
        <f t="shared" si="20"/>
        <v/>
      </c>
      <c r="AF57" s="365" t="str">
        <f t="shared" si="21"/>
        <v/>
      </c>
      <c r="AG57" s="369" t="str">
        <f t="shared" si="22"/>
        <v/>
      </c>
      <c r="AH57" s="361"/>
      <c r="AI57" s="360"/>
      <c r="AJ57" s="357"/>
      <c r="AK57" s="357"/>
      <c r="AL57" s="357"/>
      <c r="AM57" s="365" t="str">
        <f t="shared" si="23"/>
        <v/>
      </c>
      <c r="AN57" s="366" t="str">
        <f t="shared" si="24"/>
        <v/>
      </c>
      <c r="AO57" s="366" t="str">
        <f t="shared" si="12"/>
        <v/>
      </c>
      <c r="AP57" s="361"/>
      <c r="AQ57" s="360"/>
      <c r="AR57" s="357"/>
      <c r="AS57" s="357"/>
      <c r="AT57" s="357"/>
      <c r="AU57" s="365" t="str">
        <f t="shared" si="25"/>
        <v/>
      </c>
      <c r="AV57" s="366" t="str">
        <f t="shared" si="26"/>
        <v/>
      </c>
      <c r="AW57" s="370" t="str">
        <f t="shared" si="27"/>
        <v/>
      </c>
      <c r="AX57" s="361"/>
    </row>
    <row r="58" spans="2:50" x14ac:dyDescent="0.35">
      <c r="B58"/>
      <c r="C58"/>
      <c r="D58"/>
      <c r="F58" s="362" t="str">
        <f t="shared" si="17"/>
        <v/>
      </c>
      <c r="G58" s="27"/>
      <c r="H58" s="359"/>
      <c r="I58" s="141"/>
      <c r="J58" s="27"/>
      <c r="K58" s="360"/>
      <c r="L58" s="357"/>
      <c r="M58" s="357"/>
      <c r="N58" s="356"/>
      <c r="O58" s="364" t="str">
        <f t="shared" si="3"/>
        <v/>
      </c>
      <c r="P58" s="364" t="str">
        <f t="shared" si="18"/>
        <v/>
      </c>
      <c r="Q58" s="364" t="str">
        <f t="shared" si="16"/>
        <v/>
      </c>
      <c r="R58" s="358"/>
      <c r="S58" s="360"/>
      <c r="T58" s="357"/>
      <c r="U58" s="357"/>
      <c r="V58" s="357"/>
      <c r="W58" s="365" t="str">
        <f t="shared" si="5"/>
        <v/>
      </c>
      <c r="X58" s="365" t="str">
        <f t="shared" si="19"/>
        <v/>
      </c>
      <c r="Y58" s="365" t="str">
        <f t="shared" si="19"/>
        <v/>
      </c>
      <c r="Z58" s="361"/>
      <c r="AA58" s="360"/>
      <c r="AB58" s="357"/>
      <c r="AC58" s="357"/>
      <c r="AD58" s="357"/>
      <c r="AE58" s="365" t="str">
        <f t="shared" si="20"/>
        <v/>
      </c>
      <c r="AF58" s="365" t="str">
        <f t="shared" si="21"/>
        <v/>
      </c>
      <c r="AG58" s="369" t="str">
        <f t="shared" si="22"/>
        <v/>
      </c>
      <c r="AH58" s="361"/>
      <c r="AI58" s="360"/>
      <c r="AJ58" s="357"/>
      <c r="AK58" s="357"/>
      <c r="AL58" s="357"/>
      <c r="AM58" s="365" t="str">
        <f t="shared" si="23"/>
        <v/>
      </c>
      <c r="AN58" s="366" t="str">
        <f t="shared" si="24"/>
        <v/>
      </c>
      <c r="AO58" s="366" t="str">
        <f t="shared" si="12"/>
        <v/>
      </c>
      <c r="AP58" s="361"/>
      <c r="AQ58" s="360"/>
      <c r="AR58" s="357"/>
      <c r="AS58" s="357"/>
      <c r="AT58" s="357"/>
      <c r="AU58" s="365" t="str">
        <f t="shared" si="25"/>
        <v/>
      </c>
      <c r="AV58" s="366" t="str">
        <f t="shared" si="26"/>
        <v/>
      </c>
      <c r="AW58" s="370" t="str">
        <f t="shared" si="27"/>
        <v/>
      </c>
      <c r="AX58" s="361"/>
    </row>
    <row r="59" spans="2:50" x14ac:dyDescent="0.35">
      <c r="B59"/>
      <c r="C59"/>
      <c r="D59"/>
      <c r="F59" s="362" t="str">
        <f t="shared" si="17"/>
        <v/>
      </c>
      <c r="G59" s="27"/>
      <c r="H59" s="359"/>
      <c r="I59" s="141"/>
      <c r="J59" s="27"/>
      <c r="K59" s="360"/>
      <c r="L59" s="357"/>
      <c r="M59" s="357"/>
      <c r="N59" s="356"/>
      <c r="O59" s="364" t="str">
        <f t="shared" si="3"/>
        <v/>
      </c>
      <c r="P59" s="364" t="str">
        <f t="shared" si="18"/>
        <v/>
      </c>
      <c r="Q59" s="364" t="str">
        <f t="shared" si="16"/>
        <v/>
      </c>
      <c r="R59" s="358"/>
      <c r="S59" s="360"/>
      <c r="T59" s="357"/>
      <c r="U59" s="357"/>
      <c r="V59" s="357"/>
      <c r="W59" s="365" t="str">
        <f t="shared" si="5"/>
        <v/>
      </c>
      <c r="X59" s="365" t="str">
        <f t="shared" si="19"/>
        <v/>
      </c>
      <c r="Y59" s="365" t="str">
        <f t="shared" si="19"/>
        <v/>
      </c>
      <c r="Z59" s="361"/>
      <c r="AA59" s="360"/>
      <c r="AB59" s="357"/>
      <c r="AC59" s="357"/>
      <c r="AD59" s="357"/>
      <c r="AE59" s="365" t="str">
        <f t="shared" si="20"/>
        <v/>
      </c>
      <c r="AF59" s="365" t="str">
        <f t="shared" si="21"/>
        <v/>
      </c>
      <c r="AG59" s="369" t="str">
        <f t="shared" si="22"/>
        <v/>
      </c>
      <c r="AH59" s="361"/>
      <c r="AI59" s="360"/>
      <c r="AJ59" s="357"/>
      <c r="AK59" s="357"/>
      <c r="AL59" s="357"/>
      <c r="AM59" s="365" t="str">
        <f t="shared" si="23"/>
        <v/>
      </c>
      <c r="AN59" s="366" t="str">
        <f t="shared" si="24"/>
        <v/>
      </c>
      <c r="AO59" s="366" t="str">
        <f t="shared" si="12"/>
        <v/>
      </c>
      <c r="AP59" s="361"/>
      <c r="AQ59" s="360"/>
      <c r="AR59" s="357"/>
      <c r="AS59" s="357"/>
      <c r="AT59" s="357"/>
      <c r="AU59" s="365" t="str">
        <f t="shared" si="25"/>
        <v/>
      </c>
      <c r="AV59" s="366" t="str">
        <f t="shared" si="26"/>
        <v/>
      </c>
      <c r="AW59" s="370" t="str">
        <f t="shared" si="27"/>
        <v/>
      </c>
      <c r="AX59" s="361"/>
    </row>
    <row r="60" spans="2:50" x14ac:dyDescent="0.35">
      <c r="B60"/>
      <c r="C60"/>
      <c r="D60"/>
      <c r="F60" s="362" t="str">
        <f t="shared" si="17"/>
        <v/>
      </c>
      <c r="G60" s="27"/>
      <c r="H60" s="359"/>
      <c r="I60" s="141"/>
      <c r="J60" s="27"/>
      <c r="K60" s="360"/>
      <c r="L60" s="357"/>
      <c r="M60" s="357"/>
      <c r="N60" s="356"/>
      <c r="O60" s="364" t="str">
        <f t="shared" si="3"/>
        <v/>
      </c>
      <c r="P60" s="364" t="str">
        <f t="shared" si="18"/>
        <v/>
      </c>
      <c r="Q60" s="364" t="str">
        <f t="shared" si="16"/>
        <v/>
      </c>
      <c r="R60" s="358"/>
      <c r="S60" s="360"/>
      <c r="T60" s="357"/>
      <c r="U60" s="357"/>
      <c r="V60" s="357"/>
      <c r="W60" s="365" t="str">
        <f t="shared" si="5"/>
        <v/>
      </c>
      <c r="X60" s="365" t="str">
        <f t="shared" si="19"/>
        <v/>
      </c>
      <c r="Y60" s="365" t="str">
        <f t="shared" si="19"/>
        <v/>
      </c>
      <c r="Z60" s="361"/>
      <c r="AA60" s="360"/>
      <c r="AB60" s="357"/>
      <c r="AC60" s="357"/>
      <c r="AD60" s="357"/>
      <c r="AE60" s="365" t="str">
        <f t="shared" si="20"/>
        <v/>
      </c>
      <c r="AF60" s="365" t="str">
        <f t="shared" si="21"/>
        <v/>
      </c>
      <c r="AG60" s="369" t="str">
        <f t="shared" si="22"/>
        <v/>
      </c>
      <c r="AH60" s="361"/>
      <c r="AI60" s="360"/>
      <c r="AJ60" s="357"/>
      <c r="AK60" s="357"/>
      <c r="AL60" s="357"/>
      <c r="AM60" s="365" t="str">
        <f t="shared" si="23"/>
        <v/>
      </c>
      <c r="AN60" s="366" t="str">
        <f t="shared" si="24"/>
        <v/>
      </c>
      <c r="AO60" s="366" t="str">
        <f t="shared" si="12"/>
        <v/>
      </c>
      <c r="AP60" s="361"/>
      <c r="AQ60" s="360"/>
      <c r="AR60" s="357"/>
      <c r="AS60" s="357"/>
      <c r="AT60" s="357"/>
      <c r="AU60" s="365" t="str">
        <f t="shared" si="25"/>
        <v/>
      </c>
      <c r="AV60" s="366" t="str">
        <f t="shared" si="26"/>
        <v/>
      </c>
      <c r="AW60" s="370" t="str">
        <f t="shared" si="27"/>
        <v/>
      </c>
      <c r="AX60" s="361"/>
    </row>
    <row r="61" spans="2:50" x14ac:dyDescent="0.35">
      <c r="B61"/>
      <c r="C61"/>
      <c r="D61"/>
      <c r="F61" s="362" t="str">
        <f t="shared" si="17"/>
        <v/>
      </c>
      <c r="G61" s="27"/>
      <c r="H61" s="359"/>
      <c r="I61" s="141"/>
      <c r="J61" s="27"/>
      <c r="K61" s="360"/>
      <c r="L61" s="357"/>
      <c r="M61" s="357"/>
      <c r="N61" s="356"/>
      <c r="O61" s="364" t="str">
        <f t="shared" si="3"/>
        <v/>
      </c>
      <c r="P61" s="364" t="str">
        <f t="shared" si="18"/>
        <v/>
      </c>
      <c r="Q61" s="364" t="str">
        <f t="shared" si="16"/>
        <v/>
      </c>
      <c r="R61" s="358"/>
      <c r="S61" s="360"/>
      <c r="T61" s="357"/>
      <c r="U61" s="357"/>
      <c r="V61" s="357"/>
      <c r="W61" s="365" t="str">
        <f t="shared" si="5"/>
        <v/>
      </c>
      <c r="X61" s="365" t="str">
        <f t="shared" si="19"/>
        <v/>
      </c>
      <c r="Y61" s="365" t="str">
        <f t="shared" si="19"/>
        <v/>
      </c>
      <c r="Z61" s="361"/>
      <c r="AA61" s="360"/>
      <c r="AB61" s="357"/>
      <c r="AC61" s="357"/>
      <c r="AD61" s="357"/>
      <c r="AE61" s="365" t="str">
        <f t="shared" si="20"/>
        <v/>
      </c>
      <c r="AF61" s="365" t="str">
        <f t="shared" si="21"/>
        <v/>
      </c>
      <c r="AG61" s="369" t="str">
        <f t="shared" si="22"/>
        <v/>
      </c>
      <c r="AH61" s="361"/>
      <c r="AI61" s="360"/>
      <c r="AJ61" s="357"/>
      <c r="AK61" s="357"/>
      <c r="AL61" s="357"/>
      <c r="AM61" s="365" t="str">
        <f t="shared" si="23"/>
        <v/>
      </c>
      <c r="AN61" s="366" t="str">
        <f t="shared" si="24"/>
        <v/>
      </c>
      <c r="AO61" s="366" t="str">
        <f t="shared" si="12"/>
        <v/>
      </c>
      <c r="AP61" s="361"/>
      <c r="AQ61" s="360"/>
      <c r="AR61" s="357"/>
      <c r="AS61" s="357"/>
      <c r="AT61" s="357"/>
      <c r="AU61" s="365" t="str">
        <f t="shared" si="25"/>
        <v/>
      </c>
      <c r="AV61" s="366" t="str">
        <f t="shared" si="26"/>
        <v/>
      </c>
      <c r="AW61" s="370" t="str">
        <f t="shared" si="27"/>
        <v/>
      </c>
      <c r="AX61" s="361"/>
    </row>
    <row r="62" spans="2:50" x14ac:dyDescent="0.35">
      <c r="B62"/>
      <c r="C62"/>
      <c r="D62"/>
      <c r="F62" s="362" t="str">
        <f t="shared" si="17"/>
        <v/>
      </c>
      <c r="G62" s="27"/>
      <c r="H62" s="359"/>
      <c r="I62" s="141"/>
      <c r="J62" s="27"/>
      <c r="K62" s="360"/>
      <c r="L62" s="357"/>
      <c r="M62" s="357"/>
      <c r="N62" s="356"/>
      <c r="O62" s="364" t="str">
        <f t="shared" si="3"/>
        <v/>
      </c>
      <c r="P62" s="364" t="str">
        <f t="shared" si="18"/>
        <v/>
      </c>
      <c r="Q62" s="364" t="str">
        <f t="shared" si="16"/>
        <v/>
      </c>
      <c r="R62" s="358"/>
      <c r="S62" s="360"/>
      <c r="T62" s="357"/>
      <c r="U62" s="357"/>
      <c r="V62" s="357"/>
      <c r="W62" s="365" t="str">
        <f t="shared" si="5"/>
        <v/>
      </c>
      <c r="X62" s="365" t="str">
        <f t="shared" si="19"/>
        <v/>
      </c>
      <c r="Y62" s="365" t="str">
        <f t="shared" si="19"/>
        <v/>
      </c>
      <c r="Z62" s="361"/>
      <c r="AA62" s="360"/>
      <c r="AB62" s="357"/>
      <c r="AC62" s="357"/>
      <c r="AD62" s="357"/>
      <c r="AE62" s="365" t="str">
        <f t="shared" si="20"/>
        <v/>
      </c>
      <c r="AF62" s="365" t="str">
        <f t="shared" si="21"/>
        <v/>
      </c>
      <c r="AG62" s="369" t="str">
        <f t="shared" si="22"/>
        <v/>
      </c>
      <c r="AH62" s="361"/>
      <c r="AI62" s="360"/>
      <c r="AJ62" s="357"/>
      <c r="AK62" s="357"/>
      <c r="AL62" s="357"/>
      <c r="AM62" s="365" t="str">
        <f t="shared" si="23"/>
        <v/>
      </c>
      <c r="AN62" s="366" t="str">
        <f t="shared" si="24"/>
        <v/>
      </c>
      <c r="AO62" s="366" t="str">
        <f t="shared" si="12"/>
        <v/>
      </c>
      <c r="AP62" s="361"/>
      <c r="AQ62" s="360"/>
      <c r="AR62" s="357"/>
      <c r="AS62" s="357"/>
      <c r="AT62" s="357"/>
      <c r="AU62" s="365" t="str">
        <f t="shared" si="25"/>
        <v/>
      </c>
      <c r="AV62" s="366" t="str">
        <f t="shared" si="26"/>
        <v/>
      </c>
      <c r="AW62" s="370" t="str">
        <f t="shared" si="27"/>
        <v/>
      </c>
      <c r="AX62" s="361"/>
    </row>
    <row r="63" spans="2:50" x14ac:dyDescent="0.35">
      <c r="B63"/>
      <c r="C63"/>
      <c r="D63"/>
      <c r="F63" s="362" t="str">
        <f t="shared" si="17"/>
        <v/>
      </c>
      <c r="G63" s="27"/>
      <c r="H63" s="359"/>
      <c r="I63" s="141"/>
      <c r="J63" s="27"/>
      <c r="K63" s="360"/>
      <c r="L63" s="357"/>
      <c r="M63" s="357"/>
      <c r="N63" s="356"/>
      <c r="O63" s="364" t="str">
        <f t="shared" si="3"/>
        <v/>
      </c>
      <c r="P63" s="364" t="str">
        <f t="shared" si="18"/>
        <v/>
      </c>
      <c r="Q63" s="364" t="str">
        <f t="shared" si="16"/>
        <v/>
      </c>
      <c r="R63" s="358"/>
      <c r="S63" s="360"/>
      <c r="T63" s="357"/>
      <c r="U63" s="357"/>
      <c r="V63" s="357"/>
      <c r="W63" s="365" t="str">
        <f t="shared" si="5"/>
        <v/>
      </c>
      <c r="X63" s="365" t="str">
        <f t="shared" si="19"/>
        <v/>
      </c>
      <c r="Y63" s="365" t="str">
        <f t="shared" si="19"/>
        <v/>
      </c>
      <c r="Z63" s="361"/>
      <c r="AA63" s="360"/>
      <c r="AB63" s="357"/>
      <c r="AC63" s="357"/>
      <c r="AD63" s="357"/>
      <c r="AE63" s="365" t="str">
        <f t="shared" si="20"/>
        <v/>
      </c>
      <c r="AF63" s="365" t="str">
        <f t="shared" si="21"/>
        <v/>
      </c>
      <c r="AG63" s="369" t="str">
        <f t="shared" si="22"/>
        <v/>
      </c>
      <c r="AH63" s="361"/>
      <c r="AI63" s="360"/>
      <c r="AJ63" s="357"/>
      <c r="AK63" s="357"/>
      <c r="AL63" s="357"/>
      <c r="AM63" s="365" t="str">
        <f t="shared" si="23"/>
        <v/>
      </c>
      <c r="AN63" s="366" t="str">
        <f t="shared" si="24"/>
        <v/>
      </c>
      <c r="AO63" s="366" t="str">
        <f t="shared" si="12"/>
        <v/>
      </c>
      <c r="AP63" s="361"/>
      <c r="AQ63" s="360"/>
      <c r="AR63" s="357"/>
      <c r="AS63" s="357"/>
      <c r="AT63" s="357"/>
      <c r="AU63" s="365" t="str">
        <f t="shared" si="25"/>
        <v/>
      </c>
      <c r="AV63" s="366" t="str">
        <f t="shared" si="26"/>
        <v/>
      </c>
      <c r="AW63" s="370" t="str">
        <f t="shared" si="27"/>
        <v/>
      </c>
      <c r="AX63" s="361"/>
    </row>
    <row r="64" spans="2:50" x14ac:dyDescent="0.35">
      <c r="B64"/>
      <c r="C64"/>
      <c r="D64"/>
      <c r="F64" s="362" t="str">
        <f t="shared" si="17"/>
        <v/>
      </c>
      <c r="G64" s="27"/>
      <c r="H64" s="359"/>
      <c r="I64" s="141"/>
      <c r="J64" s="27"/>
      <c r="K64" s="360"/>
      <c r="L64" s="357"/>
      <c r="M64" s="357"/>
      <c r="N64" s="356"/>
      <c r="O64" s="364" t="str">
        <f t="shared" si="3"/>
        <v/>
      </c>
      <c r="P64" s="364" t="str">
        <f t="shared" si="18"/>
        <v/>
      </c>
      <c r="Q64" s="364" t="str">
        <f t="shared" si="16"/>
        <v/>
      </c>
      <c r="R64" s="358"/>
      <c r="S64" s="360"/>
      <c r="T64" s="357"/>
      <c r="U64" s="357"/>
      <c r="V64" s="357"/>
      <c r="W64" s="365" t="str">
        <f t="shared" si="5"/>
        <v/>
      </c>
      <c r="X64" s="365" t="str">
        <f t="shared" si="19"/>
        <v/>
      </c>
      <c r="Y64" s="365" t="str">
        <f t="shared" si="19"/>
        <v/>
      </c>
      <c r="Z64" s="361"/>
      <c r="AA64" s="360"/>
      <c r="AB64" s="357"/>
      <c r="AC64" s="357"/>
      <c r="AD64" s="357"/>
      <c r="AE64" s="365" t="str">
        <f t="shared" si="20"/>
        <v/>
      </c>
      <c r="AF64" s="365" t="str">
        <f t="shared" si="21"/>
        <v/>
      </c>
      <c r="AG64" s="369" t="str">
        <f t="shared" si="22"/>
        <v/>
      </c>
      <c r="AH64" s="361"/>
      <c r="AI64" s="360"/>
      <c r="AJ64" s="357"/>
      <c r="AK64" s="357"/>
      <c r="AL64" s="357"/>
      <c r="AM64" s="365" t="str">
        <f t="shared" si="23"/>
        <v/>
      </c>
      <c r="AN64" s="366" t="str">
        <f t="shared" si="24"/>
        <v/>
      </c>
      <c r="AO64" s="366" t="str">
        <f t="shared" si="12"/>
        <v/>
      </c>
      <c r="AP64" s="361"/>
      <c r="AQ64" s="360"/>
      <c r="AR64" s="357"/>
      <c r="AS64" s="357"/>
      <c r="AT64" s="357"/>
      <c r="AU64" s="365" t="str">
        <f t="shared" si="25"/>
        <v/>
      </c>
      <c r="AV64" s="366" t="str">
        <f t="shared" si="26"/>
        <v/>
      </c>
      <c r="AW64" s="370" t="str">
        <f t="shared" si="27"/>
        <v/>
      </c>
      <c r="AX64" s="361"/>
    </row>
    <row r="65" spans="2:50" x14ac:dyDescent="0.35">
      <c r="B65"/>
      <c r="C65"/>
      <c r="D65"/>
      <c r="F65" s="362" t="str">
        <f t="shared" si="17"/>
        <v/>
      </c>
      <c r="G65" s="27"/>
      <c r="H65" s="359"/>
      <c r="I65" s="141"/>
      <c r="J65" s="27"/>
      <c r="K65" s="360"/>
      <c r="L65" s="357"/>
      <c r="M65" s="357"/>
      <c r="N65" s="356"/>
      <c r="O65" s="364" t="str">
        <f t="shared" si="3"/>
        <v/>
      </c>
      <c r="P65" s="364" t="str">
        <f t="shared" si="18"/>
        <v/>
      </c>
      <c r="Q65" s="364" t="str">
        <f t="shared" si="16"/>
        <v/>
      </c>
      <c r="R65" s="358"/>
      <c r="S65" s="360"/>
      <c r="T65" s="357"/>
      <c r="U65" s="357"/>
      <c r="V65" s="357"/>
      <c r="W65" s="365" t="str">
        <f t="shared" si="5"/>
        <v/>
      </c>
      <c r="X65" s="365" t="str">
        <f t="shared" si="19"/>
        <v/>
      </c>
      <c r="Y65" s="365" t="str">
        <f t="shared" si="19"/>
        <v/>
      </c>
      <c r="Z65" s="361"/>
      <c r="AA65" s="360"/>
      <c r="AB65" s="357"/>
      <c r="AC65" s="357"/>
      <c r="AD65" s="357"/>
      <c r="AE65" s="365" t="str">
        <f t="shared" si="20"/>
        <v/>
      </c>
      <c r="AF65" s="365" t="str">
        <f t="shared" si="21"/>
        <v/>
      </c>
      <c r="AG65" s="369" t="str">
        <f t="shared" si="22"/>
        <v/>
      </c>
      <c r="AH65" s="361"/>
      <c r="AI65" s="360"/>
      <c r="AJ65" s="357"/>
      <c r="AK65" s="357"/>
      <c r="AL65" s="357"/>
      <c r="AM65" s="365" t="str">
        <f t="shared" si="23"/>
        <v/>
      </c>
      <c r="AN65" s="366" t="str">
        <f t="shared" si="24"/>
        <v/>
      </c>
      <c r="AO65" s="366" t="str">
        <f t="shared" si="12"/>
        <v/>
      </c>
      <c r="AP65" s="361"/>
      <c r="AQ65" s="360"/>
      <c r="AR65" s="357"/>
      <c r="AS65" s="357"/>
      <c r="AT65" s="357"/>
      <c r="AU65" s="365" t="str">
        <f t="shared" si="25"/>
        <v/>
      </c>
      <c r="AV65" s="366" t="str">
        <f t="shared" si="26"/>
        <v/>
      </c>
      <c r="AW65" s="370" t="str">
        <f t="shared" si="27"/>
        <v/>
      </c>
      <c r="AX65" s="361"/>
    </row>
    <row r="66" spans="2:50" x14ac:dyDescent="0.35">
      <c r="B66"/>
      <c r="C66"/>
      <c r="D66"/>
      <c r="F66" s="362" t="str">
        <f t="shared" si="17"/>
        <v/>
      </c>
      <c r="G66" s="27"/>
      <c r="H66" s="359"/>
      <c r="I66" s="141"/>
      <c r="J66" s="27"/>
      <c r="K66" s="360"/>
      <c r="L66" s="357"/>
      <c r="M66" s="357"/>
      <c r="N66" s="356"/>
      <c r="O66" s="364" t="str">
        <f t="shared" si="3"/>
        <v/>
      </c>
      <c r="P66" s="364" t="str">
        <f t="shared" si="18"/>
        <v/>
      </c>
      <c r="Q66" s="364" t="str">
        <f t="shared" si="16"/>
        <v/>
      </c>
      <c r="R66" s="358"/>
      <c r="S66" s="360"/>
      <c r="T66" s="357"/>
      <c r="U66" s="357"/>
      <c r="V66" s="357"/>
      <c r="W66" s="365" t="str">
        <f t="shared" si="5"/>
        <v/>
      </c>
      <c r="X66" s="365" t="str">
        <f t="shared" si="19"/>
        <v/>
      </c>
      <c r="Y66" s="365" t="str">
        <f t="shared" si="19"/>
        <v/>
      </c>
      <c r="Z66" s="361"/>
      <c r="AA66" s="360"/>
      <c r="AB66" s="357"/>
      <c r="AC66" s="357"/>
      <c r="AD66" s="357"/>
      <c r="AE66" s="365" t="str">
        <f t="shared" si="20"/>
        <v/>
      </c>
      <c r="AF66" s="365" t="str">
        <f t="shared" si="21"/>
        <v/>
      </c>
      <c r="AG66" s="369" t="str">
        <f t="shared" si="22"/>
        <v/>
      </c>
      <c r="AH66" s="361"/>
      <c r="AI66" s="360"/>
      <c r="AJ66" s="357"/>
      <c r="AK66" s="357"/>
      <c r="AL66" s="357"/>
      <c r="AM66" s="365" t="str">
        <f t="shared" si="23"/>
        <v/>
      </c>
      <c r="AN66" s="366" t="str">
        <f t="shared" si="24"/>
        <v/>
      </c>
      <c r="AO66" s="366" t="str">
        <f t="shared" si="12"/>
        <v/>
      </c>
      <c r="AP66" s="361"/>
      <c r="AQ66" s="360"/>
      <c r="AR66" s="357"/>
      <c r="AS66" s="357"/>
      <c r="AT66" s="357"/>
      <c r="AU66" s="365" t="str">
        <f t="shared" si="25"/>
        <v/>
      </c>
      <c r="AV66" s="366" t="str">
        <f t="shared" si="26"/>
        <v/>
      </c>
      <c r="AW66" s="370" t="str">
        <f t="shared" si="27"/>
        <v/>
      </c>
      <c r="AX66" s="361"/>
    </row>
    <row r="67" spans="2:50" x14ac:dyDescent="0.35">
      <c r="F67" s="362" t="str">
        <f t="shared" si="17"/>
        <v/>
      </c>
      <c r="G67" s="27"/>
      <c r="H67" s="359"/>
      <c r="I67" s="141"/>
      <c r="J67" s="27"/>
      <c r="K67" s="360"/>
      <c r="L67" s="357"/>
      <c r="M67" s="357"/>
      <c r="N67" s="356"/>
      <c r="O67" s="364" t="str">
        <f t="shared" si="3"/>
        <v/>
      </c>
      <c r="P67" s="364" t="str">
        <f t="shared" si="18"/>
        <v/>
      </c>
      <c r="Q67" s="364" t="str">
        <f t="shared" si="16"/>
        <v/>
      </c>
      <c r="R67" s="358"/>
      <c r="S67" s="360"/>
      <c r="T67" s="357"/>
      <c r="U67" s="357"/>
      <c r="V67" s="357"/>
      <c r="W67" s="365" t="str">
        <f t="shared" si="5"/>
        <v/>
      </c>
      <c r="X67" s="365" t="str">
        <f t="shared" si="19"/>
        <v/>
      </c>
      <c r="Y67" s="365" t="str">
        <f t="shared" si="19"/>
        <v/>
      </c>
      <c r="Z67" s="361"/>
      <c r="AA67" s="360"/>
      <c r="AB67" s="357"/>
      <c r="AC67" s="357"/>
      <c r="AD67" s="357"/>
      <c r="AE67" s="365" t="str">
        <f t="shared" si="20"/>
        <v/>
      </c>
      <c r="AF67" s="365" t="str">
        <f t="shared" si="21"/>
        <v/>
      </c>
      <c r="AG67" s="369" t="str">
        <f t="shared" si="22"/>
        <v/>
      </c>
      <c r="AH67" s="361"/>
      <c r="AI67" s="360"/>
      <c r="AJ67" s="357"/>
      <c r="AK67" s="357"/>
      <c r="AL67" s="357"/>
      <c r="AM67" s="365" t="str">
        <f t="shared" si="23"/>
        <v/>
      </c>
      <c r="AN67" s="366" t="str">
        <f t="shared" si="24"/>
        <v/>
      </c>
      <c r="AO67" s="366" t="str">
        <f t="shared" si="12"/>
        <v/>
      </c>
      <c r="AP67" s="361"/>
      <c r="AQ67" s="360"/>
      <c r="AR67" s="357"/>
      <c r="AS67" s="357"/>
      <c r="AT67" s="357"/>
      <c r="AU67" s="365" t="str">
        <f t="shared" si="25"/>
        <v/>
      </c>
      <c r="AV67" s="366" t="str">
        <f t="shared" si="26"/>
        <v/>
      </c>
      <c r="AW67" s="370" t="str">
        <f t="shared" si="27"/>
        <v/>
      </c>
      <c r="AX67" s="361"/>
    </row>
    <row r="68" spans="2:50" x14ac:dyDescent="0.35">
      <c r="F68" s="362" t="str">
        <f t="shared" si="17"/>
        <v/>
      </c>
      <c r="G68" s="27"/>
      <c r="H68" s="359"/>
      <c r="I68" s="141"/>
      <c r="J68" s="27"/>
      <c r="K68" s="360"/>
      <c r="L68" s="357"/>
      <c r="M68" s="357"/>
      <c r="N68" s="356"/>
      <c r="O68" s="364" t="str">
        <f t="shared" si="3"/>
        <v/>
      </c>
      <c r="P68" s="364" t="str">
        <f t="shared" si="18"/>
        <v/>
      </c>
      <c r="Q68" s="364" t="str">
        <f t="shared" si="16"/>
        <v/>
      </c>
      <c r="R68" s="358"/>
      <c r="S68" s="360"/>
      <c r="T68" s="357"/>
      <c r="U68" s="357"/>
      <c r="V68" s="357"/>
      <c r="W68" s="365" t="str">
        <f t="shared" si="5"/>
        <v/>
      </c>
      <c r="X68" s="365" t="str">
        <f t="shared" si="19"/>
        <v/>
      </c>
      <c r="Y68" s="365" t="str">
        <f t="shared" si="19"/>
        <v/>
      </c>
      <c r="Z68" s="361"/>
      <c r="AA68" s="360"/>
      <c r="AB68" s="357"/>
      <c r="AC68" s="357"/>
      <c r="AD68" s="357"/>
      <c r="AE68" s="365" t="str">
        <f t="shared" si="20"/>
        <v/>
      </c>
      <c r="AF68" s="365" t="str">
        <f t="shared" si="21"/>
        <v/>
      </c>
      <c r="AG68" s="369" t="str">
        <f t="shared" si="22"/>
        <v/>
      </c>
      <c r="AH68" s="361"/>
      <c r="AI68" s="360"/>
      <c r="AJ68" s="357"/>
      <c r="AK68" s="357"/>
      <c r="AL68" s="357"/>
      <c r="AM68" s="365" t="str">
        <f t="shared" si="23"/>
        <v/>
      </c>
      <c r="AN68" s="366" t="str">
        <f t="shared" si="24"/>
        <v/>
      </c>
      <c r="AO68" s="366" t="str">
        <f t="shared" si="12"/>
        <v/>
      </c>
      <c r="AP68" s="361"/>
      <c r="AQ68" s="360"/>
      <c r="AR68" s="357"/>
      <c r="AS68" s="357"/>
      <c r="AT68" s="357"/>
      <c r="AU68" s="365" t="str">
        <f t="shared" si="25"/>
        <v/>
      </c>
      <c r="AV68" s="366" t="str">
        <f t="shared" si="26"/>
        <v/>
      </c>
      <c r="AW68" s="370" t="str">
        <f t="shared" si="27"/>
        <v/>
      </c>
      <c r="AX68" s="361"/>
    </row>
    <row r="69" spans="2:50" x14ac:dyDescent="0.35">
      <c r="F69" s="362" t="str">
        <f t="shared" si="17"/>
        <v/>
      </c>
      <c r="G69" s="27"/>
      <c r="H69" s="359"/>
      <c r="I69" s="141"/>
      <c r="J69" s="27"/>
      <c r="K69" s="360"/>
      <c r="L69" s="357"/>
      <c r="M69" s="357"/>
      <c r="N69" s="356"/>
      <c r="O69" s="364" t="str">
        <f t="shared" si="3"/>
        <v/>
      </c>
      <c r="P69" s="364" t="str">
        <f t="shared" si="18"/>
        <v/>
      </c>
      <c r="Q69" s="364" t="str">
        <f t="shared" si="16"/>
        <v/>
      </c>
      <c r="R69" s="358"/>
      <c r="S69" s="360"/>
      <c r="T69" s="357"/>
      <c r="U69" s="357"/>
      <c r="V69" s="357"/>
      <c r="W69" s="365" t="str">
        <f t="shared" si="5"/>
        <v/>
      </c>
      <c r="X69" s="365" t="str">
        <f t="shared" si="19"/>
        <v/>
      </c>
      <c r="Y69" s="365" t="str">
        <f t="shared" si="19"/>
        <v/>
      </c>
      <c r="Z69" s="361"/>
      <c r="AA69" s="360"/>
      <c r="AB69" s="357"/>
      <c r="AC69" s="357"/>
      <c r="AD69" s="357"/>
      <c r="AE69" s="365" t="str">
        <f t="shared" si="20"/>
        <v/>
      </c>
      <c r="AF69" s="365" t="str">
        <f t="shared" si="21"/>
        <v/>
      </c>
      <c r="AG69" s="369" t="str">
        <f t="shared" si="22"/>
        <v/>
      </c>
      <c r="AH69" s="361"/>
      <c r="AI69" s="360"/>
      <c r="AJ69" s="357"/>
      <c r="AK69" s="357"/>
      <c r="AL69" s="357"/>
      <c r="AM69" s="365" t="str">
        <f t="shared" si="23"/>
        <v/>
      </c>
      <c r="AN69" s="366" t="str">
        <f t="shared" si="24"/>
        <v/>
      </c>
      <c r="AO69" s="366" t="str">
        <f t="shared" si="12"/>
        <v/>
      </c>
      <c r="AP69" s="361"/>
      <c r="AQ69" s="360"/>
      <c r="AR69" s="357"/>
      <c r="AS69" s="357"/>
      <c r="AT69" s="357"/>
      <c r="AU69" s="365" t="str">
        <f t="shared" si="25"/>
        <v/>
      </c>
      <c r="AV69" s="366" t="str">
        <f t="shared" si="26"/>
        <v/>
      </c>
      <c r="AW69" s="370" t="str">
        <f t="shared" si="27"/>
        <v/>
      </c>
      <c r="AX69" s="361"/>
    </row>
    <row r="70" spans="2:50" x14ac:dyDescent="0.35">
      <c r="F70" s="362" t="str">
        <f t="shared" si="17"/>
        <v/>
      </c>
      <c r="G70" s="27"/>
      <c r="H70" s="359"/>
      <c r="I70" s="141"/>
      <c r="J70" s="27"/>
      <c r="K70" s="360"/>
      <c r="L70" s="357"/>
      <c r="M70" s="357"/>
      <c r="N70" s="356"/>
      <c r="O70" s="364" t="str">
        <f t="shared" si="3"/>
        <v/>
      </c>
      <c r="P70" s="364" t="str">
        <f t="shared" si="18"/>
        <v/>
      </c>
      <c r="Q70" s="364" t="str">
        <f t="shared" si="16"/>
        <v/>
      </c>
      <c r="R70" s="358"/>
      <c r="S70" s="360"/>
      <c r="T70" s="357"/>
      <c r="U70" s="357"/>
      <c r="V70" s="357"/>
      <c r="W70" s="365" t="str">
        <f t="shared" si="5"/>
        <v/>
      </c>
      <c r="X70" s="365" t="str">
        <f t="shared" si="19"/>
        <v/>
      </c>
      <c r="Y70" s="365" t="str">
        <f t="shared" si="19"/>
        <v/>
      </c>
      <c r="Z70" s="361"/>
      <c r="AA70" s="360"/>
      <c r="AB70" s="357"/>
      <c r="AC70" s="357"/>
      <c r="AD70" s="357"/>
      <c r="AE70" s="365" t="str">
        <f t="shared" si="20"/>
        <v/>
      </c>
      <c r="AF70" s="365" t="str">
        <f t="shared" si="21"/>
        <v/>
      </c>
      <c r="AG70" s="369" t="str">
        <f t="shared" si="22"/>
        <v/>
      </c>
      <c r="AH70" s="361"/>
      <c r="AI70" s="360"/>
      <c r="AJ70" s="357"/>
      <c r="AK70" s="357"/>
      <c r="AL70" s="357"/>
      <c r="AM70" s="365" t="str">
        <f t="shared" si="23"/>
        <v/>
      </c>
      <c r="AN70" s="366" t="str">
        <f t="shared" si="24"/>
        <v/>
      </c>
      <c r="AO70" s="366" t="str">
        <f t="shared" si="12"/>
        <v/>
      </c>
      <c r="AP70" s="361"/>
      <c r="AQ70" s="360"/>
      <c r="AR70" s="357"/>
      <c r="AS70" s="357"/>
      <c r="AT70" s="357"/>
      <c r="AU70" s="365" t="str">
        <f t="shared" si="25"/>
        <v/>
      </c>
      <c r="AV70" s="366" t="str">
        <f t="shared" si="26"/>
        <v/>
      </c>
      <c r="AW70" s="370" t="str">
        <f t="shared" si="27"/>
        <v/>
      </c>
      <c r="AX70" s="361"/>
    </row>
    <row r="71" spans="2:50" x14ac:dyDescent="0.35">
      <c r="F71" s="362" t="str">
        <f t="shared" si="17"/>
        <v/>
      </c>
      <c r="G71" s="27"/>
      <c r="H71" s="359"/>
      <c r="I71" s="141"/>
      <c r="J71" s="27"/>
      <c r="K71" s="360"/>
      <c r="L71" s="357"/>
      <c r="M71" s="357"/>
      <c r="N71" s="356"/>
      <c r="O71" s="364" t="str">
        <f t="shared" si="3"/>
        <v/>
      </c>
      <c r="P71" s="364" t="str">
        <f t="shared" si="18"/>
        <v/>
      </c>
      <c r="Q71" s="364" t="str">
        <f t="shared" si="16"/>
        <v/>
      </c>
      <c r="R71" s="358"/>
      <c r="S71" s="360"/>
      <c r="T71" s="357"/>
      <c r="U71" s="357"/>
      <c r="V71" s="357"/>
      <c r="W71" s="365" t="str">
        <f t="shared" si="5"/>
        <v/>
      </c>
      <c r="X71" s="365" t="str">
        <f t="shared" si="19"/>
        <v/>
      </c>
      <c r="Y71" s="365" t="str">
        <f t="shared" si="19"/>
        <v/>
      </c>
      <c r="Z71" s="361"/>
      <c r="AA71" s="360"/>
      <c r="AB71" s="357"/>
      <c r="AC71" s="357"/>
      <c r="AD71" s="357"/>
      <c r="AE71" s="365" t="str">
        <f t="shared" si="20"/>
        <v/>
      </c>
      <c r="AF71" s="365" t="str">
        <f t="shared" si="21"/>
        <v/>
      </c>
      <c r="AG71" s="369" t="str">
        <f t="shared" si="22"/>
        <v/>
      </c>
      <c r="AH71" s="361"/>
      <c r="AI71" s="360"/>
      <c r="AJ71" s="357"/>
      <c r="AK71" s="357"/>
      <c r="AL71" s="357"/>
      <c r="AM71" s="365" t="str">
        <f t="shared" si="23"/>
        <v/>
      </c>
      <c r="AN71" s="366" t="str">
        <f t="shared" si="24"/>
        <v/>
      </c>
      <c r="AO71" s="366" t="str">
        <f t="shared" si="12"/>
        <v/>
      </c>
      <c r="AP71" s="361"/>
      <c r="AQ71" s="360"/>
      <c r="AR71" s="357"/>
      <c r="AS71" s="357"/>
      <c r="AT71" s="357"/>
      <c r="AU71" s="365" t="str">
        <f t="shared" si="25"/>
        <v/>
      </c>
      <c r="AV71" s="366" t="str">
        <f t="shared" si="26"/>
        <v/>
      </c>
      <c r="AW71" s="370" t="str">
        <f t="shared" si="27"/>
        <v/>
      </c>
      <c r="AX71" s="361"/>
    </row>
    <row r="72" spans="2:50" x14ac:dyDescent="0.35">
      <c r="F72" s="362" t="str">
        <f t="shared" si="17"/>
        <v/>
      </c>
      <c r="G72" s="27"/>
      <c r="H72" s="359"/>
      <c r="I72" s="141"/>
      <c r="J72" s="27"/>
      <c r="K72" s="360"/>
      <c r="L72" s="357"/>
      <c r="M72" s="357"/>
      <c r="N72" s="356"/>
      <c r="O72" s="364" t="str">
        <f t="shared" si="3"/>
        <v/>
      </c>
      <c r="P72" s="364" t="str">
        <f t="shared" si="18"/>
        <v/>
      </c>
      <c r="Q72" s="364" t="str">
        <f t="shared" si="16"/>
        <v/>
      </c>
      <c r="R72" s="358"/>
      <c r="S72" s="360"/>
      <c r="T72" s="357"/>
      <c r="U72" s="357"/>
      <c r="V72" s="357"/>
      <c r="W72" s="365" t="str">
        <f t="shared" si="5"/>
        <v/>
      </c>
      <c r="X72" s="365" t="str">
        <f t="shared" si="19"/>
        <v/>
      </c>
      <c r="Y72" s="365" t="str">
        <f t="shared" si="19"/>
        <v/>
      </c>
      <c r="Z72" s="361"/>
      <c r="AA72" s="360"/>
      <c r="AB72" s="357"/>
      <c r="AC72" s="357"/>
      <c r="AD72" s="357"/>
      <c r="AE72" s="365" t="str">
        <f t="shared" si="20"/>
        <v/>
      </c>
      <c r="AF72" s="365" t="str">
        <f t="shared" si="21"/>
        <v/>
      </c>
      <c r="AG72" s="369" t="str">
        <f t="shared" si="22"/>
        <v/>
      </c>
      <c r="AH72" s="361"/>
      <c r="AI72" s="360"/>
      <c r="AJ72" s="357"/>
      <c r="AK72" s="357"/>
      <c r="AL72" s="357"/>
      <c r="AM72" s="365" t="str">
        <f t="shared" si="23"/>
        <v/>
      </c>
      <c r="AN72" s="366" t="str">
        <f t="shared" si="24"/>
        <v/>
      </c>
      <c r="AO72" s="366" t="str">
        <f t="shared" si="12"/>
        <v/>
      </c>
      <c r="AP72" s="361"/>
      <c r="AQ72" s="360"/>
      <c r="AR72" s="357"/>
      <c r="AS72" s="357"/>
      <c r="AT72" s="357"/>
      <c r="AU72" s="365" t="str">
        <f t="shared" si="25"/>
        <v/>
      </c>
      <c r="AV72" s="366" t="str">
        <f t="shared" si="26"/>
        <v/>
      </c>
      <c r="AW72" s="370" t="str">
        <f t="shared" si="27"/>
        <v/>
      </c>
      <c r="AX72" s="361"/>
    </row>
    <row r="73" spans="2:50" x14ac:dyDescent="0.35">
      <c r="F73" s="362" t="str">
        <f t="shared" si="17"/>
        <v/>
      </c>
      <c r="G73" s="27"/>
      <c r="H73" s="359"/>
      <c r="I73" s="141"/>
      <c r="J73" s="27"/>
      <c r="K73" s="360"/>
      <c r="L73" s="357"/>
      <c r="M73" s="357"/>
      <c r="N73" s="356"/>
      <c r="O73" s="364" t="str">
        <f t="shared" si="3"/>
        <v/>
      </c>
      <c r="P73" s="364" t="str">
        <f t="shared" si="18"/>
        <v/>
      </c>
      <c r="Q73" s="364" t="str">
        <f t="shared" si="16"/>
        <v/>
      </c>
      <c r="R73" s="358"/>
      <c r="S73" s="360"/>
      <c r="T73" s="357"/>
      <c r="U73" s="357"/>
      <c r="V73" s="357"/>
      <c r="W73" s="365" t="str">
        <f t="shared" si="5"/>
        <v/>
      </c>
      <c r="X73" s="365" t="str">
        <f t="shared" si="19"/>
        <v/>
      </c>
      <c r="Y73" s="365" t="str">
        <f t="shared" si="19"/>
        <v/>
      </c>
      <c r="Z73" s="361"/>
      <c r="AA73" s="360"/>
      <c r="AB73" s="357"/>
      <c r="AC73" s="357"/>
      <c r="AD73" s="357"/>
      <c r="AE73" s="365" t="str">
        <f t="shared" si="20"/>
        <v/>
      </c>
      <c r="AF73" s="365" t="str">
        <f t="shared" si="21"/>
        <v/>
      </c>
      <c r="AG73" s="369" t="str">
        <f t="shared" si="22"/>
        <v/>
      </c>
      <c r="AH73" s="361"/>
      <c r="AI73" s="360"/>
      <c r="AJ73" s="357"/>
      <c r="AK73" s="357"/>
      <c r="AL73" s="357"/>
      <c r="AM73" s="365" t="str">
        <f t="shared" si="23"/>
        <v/>
      </c>
      <c r="AN73" s="366" t="str">
        <f t="shared" si="24"/>
        <v/>
      </c>
      <c r="AO73" s="366" t="str">
        <f t="shared" si="12"/>
        <v/>
      </c>
      <c r="AP73" s="361"/>
      <c r="AQ73" s="360"/>
      <c r="AR73" s="357"/>
      <c r="AS73" s="357"/>
      <c r="AT73" s="357"/>
      <c r="AU73" s="365" t="str">
        <f t="shared" si="25"/>
        <v/>
      </c>
      <c r="AV73" s="366" t="str">
        <f t="shared" si="26"/>
        <v/>
      </c>
      <c r="AW73" s="370" t="str">
        <f t="shared" si="27"/>
        <v/>
      </c>
      <c r="AX73" s="361"/>
    </row>
    <row r="74" spans="2:50" x14ac:dyDescent="0.35">
      <c r="F74" s="362" t="str">
        <f t="shared" ref="F74:F117" si="28">IF(G74="","",ROW(A51))</f>
        <v/>
      </c>
      <c r="G74" s="27"/>
      <c r="H74" s="359"/>
      <c r="I74" s="141"/>
      <c r="J74" s="27"/>
      <c r="K74" s="360"/>
      <c r="L74" s="357"/>
      <c r="M74" s="357"/>
      <c r="N74" s="356"/>
      <c r="O74" s="364" t="str">
        <f t="shared" si="3"/>
        <v/>
      </c>
      <c r="P74" s="364" t="str">
        <f t="shared" ref="P74:P117" si="29">IF(ISERROR(M74/K74),"",(M74/K74))</f>
        <v/>
      </c>
      <c r="Q74" s="364" t="str">
        <f t="shared" si="16"/>
        <v/>
      </c>
      <c r="R74" s="358"/>
      <c r="S74" s="360"/>
      <c r="T74" s="357"/>
      <c r="U74" s="357"/>
      <c r="V74" s="357"/>
      <c r="W74" s="365" t="str">
        <f t="shared" ref="W74:W117" si="30">IF(ISERROR(T74/S74),"",(T74/S74))</f>
        <v/>
      </c>
      <c r="X74" s="366" t="str">
        <f t="shared" ref="X74:X117" si="31">IF(ISERROR(U74/$S74),"",(U74/$S74))</f>
        <v/>
      </c>
      <c r="Y74" s="365" t="str">
        <f t="shared" ref="Y74:Y117" si="32">IF(ISERROR(V74/$S74),"",(V74/$S74))</f>
        <v/>
      </c>
      <c r="Z74" s="361"/>
      <c r="AA74" s="360"/>
      <c r="AB74" s="357"/>
      <c r="AC74" s="357"/>
      <c r="AD74" s="357"/>
      <c r="AE74" s="365" t="str">
        <f t="shared" ref="AE74:AE117" si="33">IF(ISERROR(AB74/$AA74),"",(AB74/$AA74))</f>
        <v/>
      </c>
      <c r="AF74" s="365" t="str">
        <f t="shared" ref="AF74:AF117" si="34">IF(ISERROR(AC74/$AA74),"",(AC74/$AA74))</f>
        <v/>
      </c>
      <c r="AG74" s="369" t="str">
        <f t="shared" ref="AG74:AG117" si="35">IF(ISERROR(AD74/$AA74),"",(AD74/$AA74))</f>
        <v/>
      </c>
      <c r="AH74" s="361"/>
      <c r="AI74" s="360"/>
      <c r="AJ74" s="357"/>
      <c r="AK74" s="357"/>
      <c r="AL74" s="357"/>
      <c r="AM74" s="365" t="str">
        <f t="shared" ref="AM74:AM117" si="36">IF(ISERROR(AJ74/$AI74),"",(AJ74/$AI74))</f>
        <v/>
      </c>
      <c r="AN74" s="366" t="str">
        <f t="shared" ref="AN74:AN117" si="37">IF(ISERROR(AK74/$AI74),"",(AK74/$AI74))</f>
        <v/>
      </c>
      <c r="AO74" s="365" t="str">
        <f t="shared" ref="AO74:AO117" si="38">IF(ISERROR(AL74/$AI74),"",(AL74/$AI74))</f>
        <v/>
      </c>
      <c r="AP74" s="361"/>
      <c r="AQ74" s="360"/>
      <c r="AR74" s="357"/>
      <c r="AS74" s="357"/>
      <c r="AT74" s="357"/>
      <c r="AU74" s="365" t="str">
        <f t="shared" ref="AU74:AU117" si="39">IF(ISERROR(AR74/$AQ74),"",(AR74/$AQ74))</f>
        <v/>
      </c>
      <c r="AV74" s="366" t="str">
        <f t="shared" ref="AV74:AV117" si="40">IF(ISERROR(AS74/$AQ74),"",(AS74/$AQ74))</f>
        <v/>
      </c>
      <c r="AW74" s="370" t="str">
        <f t="shared" ref="AW74:AW117" si="41">IF(ISERROR(AT74/$AQ74),"",(AT74/$AQ74))</f>
        <v/>
      </c>
      <c r="AX74" s="361"/>
    </row>
    <row r="75" spans="2:50" x14ac:dyDescent="0.35">
      <c r="F75" s="362" t="str">
        <f t="shared" si="28"/>
        <v/>
      </c>
      <c r="G75" s="27"/>
      <c r="H75" s="359"/>
      <c r="I75" s="141"/>
      <c r="J75" s="27"/>
      <c r="K75" s="360"/>
      <c r="L75" s="357"/>
      <c r="M75" s="357"/>
      <c r="N75" s="356"/>
      <c r="O75" s="364" t="str">
        <f t="shared" si="3"/>
        <v/>
      </c>
      <c r="P75" s="364" t="str">
        <f t="shared" si="29"/>
        <v/>
      </c>
      <c r="Q75" s="364" t="str">
        <f t="shared" si="16"/>
        <v/>
      </c>
      <c r="R75" s="358"/>
      <c r="S75" s="360"/>
      <c r="T75" s="357"/>
      <c r="U75" s="357"/>
      <c r="V75" s="357"/>
      <c r="W75" s="365" t="str">
        <f t="shared" si="30"/>
        <v/>
      </c>
      <c r="X75" s="366" t="str">
        <f t="shared" si="31"/>
        <v/>
      </c>
      <c r="Y75" s="365" t="str">
        <f t="shared" si="32"/>
        <v/>
      </c>
      <c r="Z75" s="361"/>
      <c r="AA75" s="360"/>
      <c r="AB75" s="357"/>
      <c r="AC75" s="357"/>
      <c r="AD75" s="357"/>
      <c r="AE75" s="365" t="str">
        <f t="shared" si="33"/>
        <v/>
      </c>
      <c r="AF75" s="365" t="str">
        <f t="shared" si="34"/>
        <v/>
      </c>
      <c r="AG75" s="369" t="str">
        <f t="shared" si="35"/>
        <v/>
      </c>
      <c r="AH75" s="361"/>
      <c r="AI75" s="360"/>
      <c r="AJ75" s="357"/>
      <c r="AK75" s="357"/>
      <c r="AL75" s="357"/>
      <c r="AM75" s="365" t="str">
        <f t="shared" si="36"/>
        <v/>
      </c>
      <c r="AN75" s="366" t="str">
        <f t="shared" si="37"/>
        <v/>
      </c>
      <c r="AO75" s="365" t="str">
        <f t="shared" si="38"/>
        <v/>
      </c>
      <c r="AP75" s="361"/>
      <c r="AQ75" s="360"/>
      <c r="AR75" s="357"/>
      <c r="AS75" s="357"/>
      <c r="AT75" s="357"/>
      <c r="AU75" s="365" t="str">
        <f t="shared" si="39"/>
        <v/>
      </c>
      <c r="AV75" s="366" t="str">
        <f t="shared" si="40"/>
        <v/>
      </c>
      <c r="AW75" s="370" t="str">
        <f t="shared" si="41"/>
        <v/>
      </c>
      <c r="AX75" s="361"/>
    </row>
    <row r="76" spans="2:50" x14ac:dyDescent="0.35">
      <c r="F76" s="362" t="str">
        <f t="shared" si="28"/>
        <v/>
      </c>
      <c r="G76" s="27"/>
      <c r="H76" s="359"/>
      <c r="I76" s="141"/>
      <c r="J76" s="27"/>
      <c r="K76" s="360"/>
      <c r="L76" s="357"/>
      <c r="M76" s="357"/>
      <c r="N76" s="356"/>
      <c r="O76" s="364" t="str">
        <f t="shared" si="3"/>
        <v/>
      </c>
      <c r="P76" s="364" t="str">
        <f t="shared" si="29"/>
        <v/>
      </c>
      <c r="Q76" s="364" t="str">
        <f t="shared" si="16"/>
        <v/>
      </c>
      <c r="R76" s="358"/>
      <c r="S76" s="360"/>
      <c r="T76" s="357"/>
      <c r="U76" s="357"/>
      <c r="V76" s="357"/>
      <c r="W76" s="365" t="str">
        <f t="shared" si="30"/>
        <v/>
      </c>
      <c r="X76" s="366" t="str">
        <f t="shared" si="31"/>
        <v/>
      </c>
      <c r="Y76" s="365" t="str">
        <f t="shared" si="32"/>
        <v/>
      </c>
      <c r="Z76" s="361"/>
      <c r="AA76" s="360"/>
      <c r="AB76" s="357"/>
      <c r="AC76" s="357"/>
      <c r="AD76" s="357"/>
      <c r="AE76" s="365" t="str">
        <f t="shared" si="33"/>
        <v/>
      </c>
      <c r="AF76" s="365" t="str">
        <f t="shared" si="34"/>
        <v/>
      </c>
      <c r="AG76" s="369" t="str">
        <f t="shared" si="35"/>
        <v/>
      </c>
      <c r="AH76" s="361"/>
      <c r="AI76" s="360"/>
      <c r="AJ76" s="357"/>
      <c r="AK76" s="357"/>
      <c r="AL76" s="357"/>
      <c r="AM76" s="365" t="str">
        <f t="shared" si="36"/>
        <v/>
      </c>
      <c r="AN76" s="366" t="str">
        <f t="shared" si="37"/>
        <v/>
      </c>
      <c r="AO76" s="365" t="str">
        <f t="shared" si="38"/>
        <v/>
      </c>
      <c r="AP76" s="361"/>
      <c r="AQ76" s="360"/>
      <c r="AR76" s="357"/>
      <c r="AS76" s="357"/>
      <c r="AT76" s="357"/>
      <c r="AU76" s="365" t="str">
        <f t="shared" si="39"/>
        <v/>
      </c>
      <c r="AV76" s="366" t="str">
        <f t="shared" si="40"/>
        <v/>
      </c>
      <c r="AW76" s="370" t="str">
        <f t="shared" si="41"/>
        <v/>
      </c>
      <c r="AX76" s="361"/>
    </row>
    <row r="77" spans="2:50" x14ac:dyDescent="0.35">
      <c r="F77" s="362" t="str">
        <f t="shared" si="28"/>
        <v/>
      </c>
      <c r="G77" s="27"/>
      <c r="H77" s="359"/>
      <c r="I77" s="141"/>
      <c r="J77" s="27"/>
      <c r="K77" s="360"/>
      <c r="L77" s="357"/>
      <c r="M77" s="357"/>
      <c r="N77" s="356"/>
      <c r="O77" s="364" t="str">
        <f t="shared" si="3"/>
        <v/>
      </c>
      <c r="P77" s="364" t="str">
        <f t="shared" si="29"/>
        <v/>
      </c>
      <c r="Q77" s="364" t="str">
        <f t="shared" si="16"/>
        <v/>
      </c>
      <c r="R77" s="358"/>
      <c r="S77" s="360"/>
      <c r="T77" s="357"/>
      <c r="U77" s="357"/>
      <c r="V77" s="357"/>
      <c r="W77" s="365" t="str">
        <f t="shared" si="30"/>
        <v/>
      </c>
      <c r="X77" s="366" t="str">
        <f t="shared" si="31"/>
        <v/>
      </c>
      <c r="Y77" s="365" t="str">
        <f t="shared" si="32"/>
        <v/>
      </c>
      <c r="Z77" s="361"/>
      <c r="AA77" s="360"/>
      <c r="AB77" s="357"/>
      <c r="AC77" s="357"/>
      <c r="AD77" s="357"/>
      <c r="AE77" s="365" t="str">
        <f t="shared" si="33"/>
        <v/>
      </c>
      <c r="AF77" s="365" t="str">
        <f t="shared" si="34"/>
        <v/>
      </c>
      <c r="AG77" s="369" t="str">
        <f t="shared" si="35"/>
        <v/>
      </c>
      <c r="AH77" s="361"/>
      <c r="AI77" s="360"/>
      <c r="AJ77" s="357"/>
      <c r="AK77" s="357"/>
      <c r="AL77" s="357"/>
      <c r="AM77" s="365" t="str">
        <f t="shared" si="36"/>
        <v/>
      </c>
      <c r="AN77" s="366" t="str">
        <f t="shared" si="37"/>
        <v/>
      </c>
      <c r="AO77" s="365" t="str">
        <f t="shared" si="38"/>
        <v/>
      </c>
      <c r="AP77" s="361"/>
      <c r="AQ77" s="360"/>
      <c r="AR77" s="357"/>
      <c r="AS77" s="357"/>
      <c r="AT77" s="357"/>
      <c r="AU77" s="365" t="str">
        <f t="shared" si="39"/>
        <v/>
      </c>
      <c r="AV77" s="366" t="str">
        <f t="shared" si="40"/>
        <v/>
      </c>
      <c r="AW77" s="370" t="str">
        <f t="shared" si="41"/>
        <v/>
      </c>
      <c r="AX77" s="361"/>
    </row>
    <row r="78" spans="2:50" x14ac:dyDescent="0.35">
      <c r="F78" s="362" t="str">
        <f t="shared" si="28"/>
        <v/>
      </c>
      <c r="G78" s="27"/>
      <c r="H78" s="359"/>
      <c r="I78" s="141"/>
      <c r="J78" s="27"/>
      <c r="K78" s="360"/>
      <c r="L78" s="357"/>
      <c r="M78" s="357"/>
      <c r="N78" s="356"/>
      <c r="O78" s="364" t="str">
        <f t="shared" si="3"/>
        <v/>
      </c>
      <c r="P78" s="364" t="str">
        <f t="shared" si="29"/>
        <v/>
      </c>
      <c r="Q78" s="364" t="str">
        <f t="shared" si="16"/>
        <v/>
      </c>
      <c r="R78" s="358"/>
      <c r="S78" s="360"/>
      <c r="T78" s="357"/>
      <c r="U78" s="357"/>
      <c r="V78" s="357"/>
      <c r="W78" s="365" t="str">
        <f t="shared" si="30"/>
        <v/>
      </c>
      <c r="X78" s="366" t="str">
        <f t="shared" si="31"/>
        <v/>
      </c>
      <c r="Y78" s="365" t="str">
        <f t="shared" si="32"/>
        <v/>
      </c>
      <c r="Z78" s="361"/>
      <c r="AA78" s="360"/>
      <c r="AB78" s="357"/>
      <c r="AC78" s="357"/>
      <c r="AD78" s="357"/>
      <c r="AE78" s="365" t="str">
        <f t="shared" si="33"/>
        <v/>
      </c>
      <c r="AF78" s="365" t="str">
        <f t="shared" si="34"/>
        <v/>
      </c>
      <c r="AG78" s="369" t="str">
        <f t="shared" si="35"/>
        <v/>
      </c>
      <c r="AH78" s="361"/>
      <c r="AI78" s="360"/>
      <c r="AJ78" s="357"/>
      <c r="AK78" s="357"/>
      <c r="AL78" s="357"/>
      <c r="AM78" s="365" t="str">
        <f t="shared" si="36"/>
        <v/>
      </c>
      <c r="AN78" s="366" t="str">
        <f t="shared" si="37"/>
        <v/>
      </c>
      <c r="AO78" s="365" t="str">
        <f t="shared" si="38"/>
        <v/>
      </c>
      <c r="AP78" s="361"/>
      <c r="AQ78" s="360"/>
      <c r="AR78" s="357"/>
      <c r="AS78" s="357"/>
      <c r="AT78" s="357"/>
      <c r="AU78" s="365" t="str">
        <f t="shared" si="39"/>
        <v/>
      </c>
      <c r="AV78" s="366" t="str">
        <f t="shared" si="40"/>
        <v/>
      </c>
      <c r="AW78" s="370" t="str">
        <f t="shared" si="41"/>
        <v/>
      </c>
      <c r="AX78" s="361"/>
    </row>
    <row r="79" spans="2:50" x14ac:dyDescent="0.35">
      <c r="F79" s="362" t="str">
        <f t="shared" si="28"/>
        <v/>
      </c>
      <c r="G79" s="27"/>
      <c r="H79" s="359"/>
      <c r="I79" s="141"/>
      <c r="J79" s="27"/>
      <c r="K79" s="360"/>
      <c r="L79" s="357"/>
      <c r="M79" s="357"/>
      <c r="N79" s="356"/>
      <c r="O79" s="364" t="str">
        <f t="shared" si="3"/>
        <v/>
      </c>
      <c r="P79" s="364" t="str">
        <f t="shared" si="29"/>
        <v/>
      </c>
      <c r="Q79" s="364" t="str">
        <f t="shared" si="16"/>
        <v/>
      </c>
      <c r="R79" s="358"/>
      <c r="S79" s="360"/>
      <c r="T79" s="357"/>
      <c r="U79" s="357"/>
      <c r="V79" s="357"/>
      <c r="W79" s="365" t="str">
        <f t="shared" si="30"/>
        <v/>
      </c>
      <c r="X79" s="366" t="str">
        <f t="shared" si="31"/>
        <v/>
      </c>
      <c r="Y79" s="365" t="str">
        <f t="shared" si="32"/>
        <v/>
      </c>
      <c r="Z79" s="361"/>
      <c r="AA79" s="360"/>
      <c r="AB79" s="357"/>
      <c r="AC79" s="357"/>
      <c r="AD79" s="357"/>
      <c r="AE79" s="365" t="str">
        <f t="shared" si="33"/>
        <v/>
      </c>
      <c r="AF79" s="365" t="str">
        <f t="shared" si="34"/>
        <v/>
      </c>
      <c r="AG79" s="369" t="str">
        <f t="shared" si="35"/>
        <v/>
      </c>
      <c r="AH79" s="361"/>
      <c r="AI79" s="360"/>
      <c r="AJ79" s="357"/>
      <c r="AK79" s="357"/>
      <c r="AL79" s="357"/>
      <c r="AM79" s="365" t="str">
        <f t="shared" si="36"/>
        <v/>
      </c>
      <c r="AN79" s="366" t="str">
        <f t="shared" si="37"/>
        <v/>
      </c>
      <c r="AO79" s="365" t="str">
        <f t="shared" si="38"/>
        <v/>
      </c>
      <c r="AP79" s="361"/>
      <c r="AQ79" s="360"/>
      <c r="AR79" s="357"/>
      <c r="AS79" s="357"/>
      <c r="AT79" s="357"/>
      <c r="AU79" s="365" t="str">
        <f t="shared" si="39"/>
        <v/>
      </c>
      <c r="AV79" s="366" t="str">
        <f t="shared" si="40"/>
        <v/>
      </c>
      <c r="AW79" s="370" t="str">
        <f t="shared" si="41"/>
        <v/>
      </c>
      <c r="AX79" s="361"/>
    </row>
    <row r="80" spans="2:50" x14ac:dyDescent="0.35">
      <c r="F80" s="362" t="str">
        <f t="shared" si="28"/>
        <v/>
      </c>
      <c r="G80" s="27"/>
      <c r="H80" s="359"/>
      <c r="I80" s="141"/>
      <c r="J80" s="27"/>
      <c r="K80" s="360"/>
      <c r="L80" s="357"/>
      <c r="M80" s="357"/>
      <c r="N80" s="356"/>
      <c r="O80" s="364" t="str">
        <f t="shared" si="3"/>
        <v/>
      </c>
      <c r="P80" s="364" t="str">
        <f t="shared" si="29"/>
        <v/>
      </c>
      <c r="Q80" s="364" t="str">
        <f t="shared" si="16"/>
        <v/>
      </c>
      <c r="R80" s="358"/>
      <c r="S80" s="360"/>
      <c r="T80" s="357"/>
      <c r="U80" s="357"/>
      <c r="V80" s="357"/>
      <c r="W80" s="365" t="str">
        <f t="shared" si="30"/>
        <v/>
      </c>
      <c r="X80" s="366" t="str">
        <f t="shared" si="31"/>
        <v/>
      </c>
      <c r="Y80" s="365" t="str">
        <f t="shared" si="32"/>
        <v/>
      </c>
      <c r="Z80" s="361"/>
      <c r="AA80" s="360"/>
      <c r="AB80" s="357"/>
      <c r="AC80" s="357"/>
      <c r="AD80" s="357"/>
      <c r="AE80" s="365" t="str">
        <f t="shared" si="33"/>
        <v/>
      </c>
      <c r="AF80" s="365" t="str">
        <f t="shared" si="34"/>
        <v/>
      </c>
      <c r="AG80" s="369" t="str">
        <f t="shared" si="35"/>
        <v/>
      </c>
      <c r="AH80" s="361"/>
      <c r="AI80" s="360"/>
      <c r="AJ80" s="357"/>
      <c r="AK80" s="357"/>
      <c r="AL80" s="357"/>
      <c r="AM80" s="365" t="str">
        <f t="shared" si="36"/>
        <v/>
      </c>
      <c r="AN80" s="366" t="str">
        <f t="shared" si="37"/>
        <v/>
      </c>
      <c r="AO80" s="365" t="str">
        <f t="shared" si="38"/>
        <v/>
      </c>
      <c r="AP80" s="361"/>
      <c r="AQ80" s="360"/>
      <c r="AR80" s="357"/>
      <c r="AS80" s="357"/>
      <c r="AT80" s="357"/>
      <c r="AU80" s="365" t="str">
        <f t="shared" si="39"/>
        <v/>
      </c>
      <c r="AV80" s="366" t="str">
        <f t="shared" si="40"/>
        <v/>
      </c>
      <c r="AW80" s="370" t="str">
        <f t="shared" si="41"/>
        <v/>
      </c>
      <c r="AX80" s="361"/>
    </row>
    <row r="81" spans="2:50" x14ac:dyDescent="0.35">
      <c r="F81" s="362" t="str">
        <f t="shared" si="28"/>
        <v/>
      </c>
      <c r="G81" s="27"/>
      <c r="H81" s="359"/>
      <c r="I81" s="141"/>
      <c r="J81" s="27"/>
      <c r="K81" s="360"/>
      <c r="L81" s="357"/>
      <c r="M81" s="357"/>
      <c r="N81" s="356"/>
      <c r="O81" s="364" t="str">
        <f t="shared" si="3"/>
        <v/>
      </c>
      <c r="P81" s="364" t="str">
        <f t="shared" si="29"/>
        <v/>
      </c>
      <c r="Q81" s="364" t="str">
        <f t="shared" si="16"/>
        <v/>
      </c>
      <c r="R81" s="358"/>
      <c r="S81" s="360"/>
      <c r="T81" s="357"/>
      <c r="U81" s="357"/>
      <c r="V81" s="357"/>
      <c r="W81" s="365" t="str">
        <f t="shared" si="30"/>
        <v/>
      </c>
      <c r="X81" s="366" t="str">
        <f t="shared" si="31"/>
        <v/>
      </c>
      <c r="Y81" s="365" t="str">
        <f t="shared" si="32"/>
        <v/>
      </c>
      <c r="Z81" s="361"/>
      <c r="AA81" s="360"/>
      <c r="AB81" s="357"/>
      <c r="AC81" s="357"/>
      <c r="AD81" s="357"/>
      <c r="AE81" s="365" t="str">
        <f t="shared" si="33"/>
        <v/>
      </c>
      <c r="AF81" s="365" t="str">
        <f t="shared" si="34"/>
        <v/>
      </c>
      <c r="AG81" s="369" t="str">
        <f t="shared" si="35"/>
        <v/>
      </c>
      <c r="AH81" s="361"/>
      <c r="AI81" s="360"/>
      <c r="AJ81" s="357"/>
      <c r="AK81" s="357"/>
      <c r="AL81" s="357"/>
      <c r="AM81" s="365" t="str">
        <f t="shared" si="36"/>
        <v/>
      </c>
      <c r="AN81" s="366" t="str">
        <f t="shared" si="37"/>
        <v/>
      </c>
      <c r="AO81" s="365" t="str">
        <f t="shared" si="38"/>
        <v/>
      </c>
      <c r="AP81" s="361"/>
      <c r="AQ81" s="360"/>
      <c r="AR81" s="357"/>
      <c r="AS81" s="357"/>
      <c r="AT81" s="357"/>
      <c r="AU81" s="365" t="str">
        <f t="shared" si="39"/>
        <v/>
      </c>
      <c r="AV81" s="366" t="str">
        <f t="shared" si="40"/>
        <v/>
      </c>
      <c r="AW81" s="370" t="str">
        <f t="shared" si="41"/>
        <v/>
      </c>
      <c r="AX81" s="361"/>
    </row>
    <row r="82" spans="2:50" x14ac:dyDescent="0.35">
      <c r="B82" s="67"/>
      <c r="C82" s="19"/>
      <c r="F82" s="362" t="str">
        <f t="shared" si="28"/>
        <v/>
      </c>
      <c r="G82" s="27"/>
      <c r="H82" s="359"/>
      <c r="I82" s="141"/>
      <c r="J82" s="27"/>
      <c r="K82" s="360"/>
      <c r="L82" s="357"/>
      <c r="M82" s="357"/>
      <c r="N82" s="356"/>
      <c r="O82" s="364" t="str">
        <f t="shared" si="3"/>
        <v/>
      </c>
      <c r="P82" s="364" t="str">
        <f t="shared" si="29"/>
        <v/>
      </c>
      <c r="Q82" s="364" t="str">
        <f t="shared" si="16"/>
        <v/>
      </c>
      <c r="R82" s="358"/>
      <c r="S82" s="360"/>
      <c r="T82" s="357"/>
      <c r="U82" s="357"/>
      <c r="V82" s="357"/>
      <c r="W82" s="365" t="str">
        <f t="shared" si="30"/>
        <v/>
      </c>
      <c r="X82" s="366" t="str">
        <f t="shared" si="31"/>
        <v/>
      </c>
      <c r="Y82" s="365" t="str">
        <f t="shared" si="32"/>
        <v/>
      </c>
      <c r="Z82" s="361"/>
      <c r="AA82" s="360"/>
      <c r="AB82" s="357"/>
      <c r="AC82" s="357"/>
      <c r="AD82" s="357"/>
      <c r="AE82" s="365" t="str">
        <f t="shared" si="33"/>
        <v/>
      </c>
      <c r="AF82" s="365" t="str">
        <f t="shared" si="34"/>
        <v/>
      </c>
      <c r="AG82" s="369" t="str">
        <f t="shared" si="35"/>
        <v/>
      </c>
      <c r="AH82" s="361"/>
      <c r="AI82" s="360"/>
      <c r="AJ82" s="357"/>
      <c r="AK82" s="357"/>
      <c r="AL82" s="357"/>
      <c r="AM82" s="365" t="str">
        <f t="shared" si="36"/>
        <v/>
      </c>
      <c r="AN82" s="366" t="str">
        <f t="shared" si="37"/>
        <v/>
      </c>
      <c r="AO82" s="365" t="str">
        <f t="shared" si="38"/>
        <v/>
      </c>
      <c r="AP82" s="361"/>
      <c r="AQ82" s="360"/>
      <c r="AR82" s="357"/>
      <c r="AS82" s="357"/>
      <c r="AT82" s="357"/>
      <c r="AU82" s="365" t="str">
        <f t="shared" si="39"/>
        <v/>
      </c>
      <c r="AV82" s="366" t="str">
        <f t="shared" si="40"/>
        <v/>
      </c>
      <c r="AW82" s="370" t="str">
        <f t="shared" si="41"/>
        <v/>
      </c>
      <c r="AX82" s="361"/>
    </row>
    <row r="83" spans="2:50" x14ac:dyDescent="0.35">
      <c r="F83" s="362" t="str">
        <f t="shared" si="28"/>
        <v/>
      </c>
      <c r="G83" s="27"/>
      <c r="H83" s="359"/>
      <c r="I83" s="141"/>
      <c r="J83" s="27"/>
      <c r="K83" s="360"/>
      <c r="L83" s="357"/>
      <c r="M83" s="357"/>
      <c r="N83" s="356"/>
      <c r="O83" s="364" t="str">
        <f t="shared" si="3"/>
        <v/>
      </c>
      <c r="P83" s="364" t="str">
        <f t="shared" si="29"/>
        <v/>
      </c>
      <c r="Q83" s="364" t="str">
        <f t="shared" si="16"/>
        <v/>
      </c>
      <c r="R83" s="358"/>
      <c r="S83" s="360"/>
      <c r="T83" s="357"/>
      <c r="U83" s="357"/>
      <c r="V83" s="357"/>
      <c r="W83" s="365" t="str">
        <f t="shared" si="30"/>
        <v/>
      </c>
      <c r="X83" s="366" t="str">
        <f t="shared" si="31"/>
        <v/>
      </c>
      <c r="Y83" s="365" t="str">
        <f t="shared" si="32"/>
        <v/>
      </c>
      <c r="Z83" s="361"/>
      <c r="AA83" s="360"/>
      <c r="AB83" s="357"/>
      <c r="AC83" s="357"/>
      <c r="AD83" s="357"/>
      <c r="AE83" s="365" t="str">
        <f t="shared" si="33"/>
        <v/>
      </c>
      <c r="AF83" s="365" t="str">
        <f t="shared" si="34"/>
        <v/>
      </c>
      <c r="AG83" s="369" t="str">
        <f t="shared" si="35"/>
        <v/>
      </c>
      <c r="AH83" s="361"/>
      <c r="AI83" s="360"/>
      <c r="AJ83" s="357"/>
      <c r="AK83" s="357"/>
      <c r="AL83" s="357"/>
      <c r="AM83" s="365" t="str">
        <f t="shared" si="36"/>
        <v/>
      </c>
      <c r="AN83" s="366" t="str">
        <f t="shared" si="37"/>
        <v/>
      </c>
      <c r="AO83" s="365" t="str">
        <f t="shared" si="38"/>
        <v/>
      </c>
      <c r="AP83" s="361"/>
      <c r="AQ83" s="360"/>
      <c r="AR83" s="357"/>
      <c r="AS83" s="357"/>
      <c r="AT83" s="357"/>
      <c r="AU83" s="365" t="str">
        <f t="shared" si="39"/>
        <v/>
      </c>
      <c r="AV83" s="366" t="str">
        <f t="shared" si="40"/>
        <v/>
      </c>
      <c r="AW83" s="370" t="str">
        <f t="shared" si="41"/>
        <v/>
      </c>
      <c r="AX83" s="361"/>
    </row>
    <row r="84" spans="2:50" x14ac:dyDescent="0.35">
      <c r="F84" s="362" t="str">
        <f t="shared" si="28"/>
        <v/>
      </c>
      <c r="G84" s="27"/>
      <c r="H84" s="359"/>
      <c r="I84" s="141"/>
      <c r="J84" s="27"/>
      <c r="K84" s="360"/>
      <c r="L84" s="357"/>
      <c r="M84" s="357"/>
      <c r="N84" s="356"/>
      <c r="O84" s="364" t="str">
        <f t="shared" si="3"/>
        <v/>
      </c>
      <c r="P84" s="364" t="str">
        <f t="shared" si="29"/>
        <v/>
      </c>
      <c r="Q84" s="364" t="str">
        <f t="shared" si="16"/>
        <v/>
      </c>
      <c r="R84" s="358"/>
      <c r="S84" s="360"/>
      <c r="T84" s="357"/>
      <c r="U84" s="357"/>
      <c r="V84" s="357"/>
      <c r="W84" s="365" t="str">
        <f t="shared" si="30"/>
        <v/>
      </c>
      <c r="X84" s="366" t="str">
        <f t="shared" si="31"/>
        <v/>
      </c>
      <c r="Y84" s="365" t="str">
        <f t="shared" si="32"/>
        <v/>
      </c>
      <c r="Z84" s="361"/>
      <c r="AA84" s="360"/>
      <c r="AB84" s="357"/>
      <c r="AC84" s="357"/>
      <c r="AD84" s="357"/>
      <c r="AE84" s="365" t="str">
        <f t="shared" si="33"/>
        <v/>
      </c>
      <c r="AF84" s="365" t="str">
        <f t="shared" si="34"/>
        <v/>
      </c>
      <c r="AG84" s="369" t="str">
        <f t="shared" si="35"/>
        <v/>
      </c>
      <c r="AH84" s="361"/>
      <c r="AI84" s="360"/>
      <c r="AJ84" s="357"/>
      <c r="AK84" s="357"/>
      <c r="AL84" s="357"/>
      <c r="AM84" s="365" t="str">
        <f t="shared" si="36"/>
        <v/>
      </c>
      <c r="AN84" s="366" t="str">
        <f t="shared" si="37"/>
        <v/>
      </c>
      <c r="AO84" s="365" t="str">
        <f t="shared" si="38"/>
        <v/>
      </c>
      <c r="AP84" s="361"/>
      <c r="AQ84" s="360"/>
      <c r="AR84" s="357"/>
      <c r="AS84" s="357"/>
      <c r="AT84" s="357"/>
      <c r="AU84" s="365" t="str">
        <f t="shared" si="39"/>
        <v/>
      </c>
      <c r="AV84" s="366" t="str">
        <f t="shared" si="40"/>
        <v/>
      </c>
      <c r="AW84" s="370" t="str">
        <f t="shared" si="41"/>
        <v/>
      </c>
      <c r="AX84" s="361"/>
    </row>
    <row r="85" spans="2:50" x14ac:dyDescent="0.35">
      <c r="F85" s="362" t="str">
        <f t="shared" si="28"/>
        <v/>
      </c>
      <c r="G85" s="27"/>
      <c r="H85" s="359"/>
      <c r="I85" s="141"/>
      <c r="J85" s="27"/>
      <c r="K85" s="360"/>
      <c r="L85" s="357"/>
      <c r="M85" s="357"/>
      <c r="N85" s="356"/>
      <c r="O85" s="364" t="str">
        <f t="shared" si="3"/>
        <v/>
      </c>
      <c r="P85" s="364" t="str">
        <f t="shared" si="29"/>
        <v/>
      </c>
      <c r="Q85" s="364" t="str">
        <f t="shared" si="16"/>
        <v/>
      </c>
      <c r="R85" s="358"/>
      <c r="S85" s="360"/>
      <c r="T85" s="357"/>
      <c r="U85" s="357"/>
      <c r="V85" s="357"/>
      <c r="W85" s="365" t="str">
        <f t="shared" si="30"/>
        <v/>
      </c>
      <c r="X85" s="366" t="str">
        <f t="shared" si="31"/>
        <v/>
      </c>
      <c r="Y85" s="365" t="str">
        <f t="shared" si="32"/>
        <v/>
      </c>
      <c r="Z85" s="361"/>
      <c r="AA85" s="360"/>
      <c r="AB85" s="357"/>
      <c r="AC85" s="357"/>
      <c r="AD85" s="357"/>
      <c r="AE85" s="365" t="str">
        <f t="shared" si="33"/>
        <v/>
      </c>
      <c r="AF85" s="365" t="str">
        <f t="shared" si="34"/>
        <v/>
      </c>
      <c r="AG85" s="369" t="str">
        <f t="shared" si="35"/>
        <v/>
      </c>
      <c r="AH85" s="361"/>
      <c r="AI85" s="360"/>
      <c r="AJ85" s="357"/>
      <c r="AK85" s="357"/>
      <c r="AL85" s="357"/>
      <c r="AM85" s="365" t="str">
        <f t="shared" si="36"/>
        <v/>
      </c>
      <c r="AN85" s="366" t="str">
        <f t="shared" si="37"/>
        <v/>
      </c>
      <c r="AO85" s="365" t="str">
        <f t="shared" si="38"/>
        <v/>
      </c>
      <c r="AP85" s="361"/>
      <c r="AQ85" s="360"/>
      <c r="AR85" s="357"/>
      <c r="AS85" s="357"/>
      <c r="AT85" s="357"/>
      <c r="AU85" s="365" t="str">
        <f t="shared" si="39"/>
        <v/>
      </c>
      <c r="AV85" s="366" t="str">
        <f t="shared" si="40"/>
        <v/>
      </c>
      <c r="AW85" s="370" t="str">
        <f t="shared" si="41"/>
        <v/>
      </c>
      <c r="AX85" s="361"/>
    </row>
    <row r="86" spans="2:50" x14ac:dyDescent="0.35">
      <c r="F86" s="362" t="str">
        <f t="shared" si="28"/>
        <v/>
      </c>
      <c r="G86" s="27"/>
      <c r="H86" s="359"/>
      <c r="I86" s="141"/>
      <c r="J86" s="27"/>
      <c r="K86" s="360"/>
      <c r="L86" s="357"/>
      <c r="M86" s="357"/>
      <c r="N86" s="356"/>
      <c r="O86" s="364" t="str">
        <f t="shared" si="3"/>
        <v/>
      </c>
      <c r="P86" s="364" t="str">
        <f t="shared" si="29"/>
        <v/>
      </c>
      <c r="Q86" s="364" t="str">
        <f t="shared" si="16"/>
        <v/>
      </c>
      <c r="R86" s="358"/>
      <c r="S86" s="360"/>
      <c r="T86" s="357"/>
      <c r="U86" s="357"/>
      <c r="V86" s="357"/>
      <c r="W86" s="365" t="str">
        <f t="shared" si="30"/>
        <v/>
      </c>
      <c r="X86" s="366" t="str">
        <f t="shared" si="31"/>
        <v/>
      </c>
      <c r="Y86" s="365" t="str">
        <f t="shared" si="32"/>
        <v/>
      </c>
      <c r="Z86" s="361"/>
      <c r="AA86" s="360"/>
      <c r="AB86" s="357"/>
      <c r="AC86" s="357"/>
      <c r="AD86" s="357"/>
      <c r="AE86" s="365" t="str">
        <f t="shared" si="33"/>
        <v/>
      </c>
      <c r="AF86" s="365" t="str">
        <f t="shared" si="34"/>
        <v/>
      </c>
      <c r="AG86" s="369" t="str">
        <f t="shared" si="35"/>
        <v/>
      </c>
      <c r="AH86" s="361"/>
      <c r="AI86" s="360"/>
      <c r="AJ86" s="357"/>
      <c r="AK86" s="357"/>
      <c r="AL86" s="357"/>
      <c r="AM86" s="365" t="str">
        <f t="shared" si="36"/>
        <v/>
      </c>
      <c r="AN86" s="366" t="str">
        <f t="shared" si="37"/>
        <v/>
      </c>
      <c r="AO86" s="365" t="str">
        <f t="shared" si="38"/>
        <v/>
      </c>
      <c r="AP86" s="361"/>
      <c r="AQ86" s="360"/>
      <c r="AR86" s="357"/>
      <c r="AS86" s="357"/>
      <c r="AT86" s="357"/>
      <c r="AU86" s="365" t="str">
        <f t="shared" si="39"/>
        <v/>
      </c>
      <c r="AV86" s="366" t="str">
        <f t="shared" si="40"/>
        <v/>
      </c>
      <c r="AW86" s="370" t="str">
        <f t="shared" si="41"/>
        <v/>
      </c>
      <c r="AX86" s="361"/>
    </row>
    <row r="87" spans="2:50" x14ac:dyDescent="0.35">
      <c r="F87" s="362" t="str">
        <f t="shared" si="28"/>
        <v/>
      </c>
      <c r="G87" s="27"/>
      <c r="H87" s="359"/>
      <c r="I87" s="141"/>
      <c r="J87" s="27"/>
      <c r="K87" s="360"/>
      <c r="L87" s="357"/>
      <c r="M87" s="357"/>
      <c r="N87" s="356"/>
      <c r="O87" s="364" t="str">
        <f t="shared" si="3"/>
        <v/>
      </c>
      <c r="P87" s="364" t="str">
        <f t="shared" si="29"/>
        <v/>
      </c>
      <c r="Q87" s="364" t="str">
        <f t="shared" si="16"/>
        <v/>
      </c>
      <c r="R87" s="358"/>
      <c r="S87" s="360"/>
      <c r="T87" s="357"/>
      <c r="U87" s="357"/>
      <c r="V87" s="357"/>
      <c r="W87" s="365" t="str">
        <f t="shared" si="30"/>
        <v/>
      </c>
      <c r="X87" s="366" t="str">
        <f t="shared" si="31"/>
        <v/>
      </c>
      <c r="Y87" s="365" t="str">
        <f t="shared" si="32"/>
        <v/>
      </c>
      <c r="Z87" s="361"/>
      <c r="AA87" s="360"/>
      <c r="AB87" s="357"/>
      <c r="AC87" s="357"/>
      <c r="AD87" s="357"/>
      <c r="AE87" s="365" t="str">
        <f t="shared" si="33"/>
        <v/>
      </c>
      <c r="AF87" s="365" t="str">
        <f t="shared" si="34"/>
        <v/>
      </c>
      <c r="AG87" s="369" t="str">
        <f t="shared" si="35"/>
        <v/>
      </c>
      <c r="AH87" s="361"/>
      <c r="AI87" s="360"/>
      <c r="AJ87" s="357"/>
      <c r="AK87" s="357"/>
      <c r="AL87" s="357"/>
      <c r="AM87" s="365" t="str">
        <f t="shared" si="36"/>
        <v/>
      </c>
      <c r="AN87" s="366" t="str">
        <f t="shared" si="37"/>
        <v/>
      </c>
      <c r="AO87" s="365" t="str">
        <f t="shared" si="38"/>
        <v/>
      </c>
      <c r="AP87" s="361"/>
      <c r="AQ87" s="360"/>
      <c r="AR87" s="357"/>
      <c r="AS87" s="357"/>
      <c r="AT87" s="357"/>
      <c r="AU87" s="365" t="str">
        <f t="shared" si="39"/>
        <v/>
      </c>
      <c r="AV87" s="366" t="str">
        <f t="shared" si="40"/>
        <v/>
      </c>
      <c r="AW87" s="370" t="str">
        <f t="shared" si="41"/>
        <v/>
      </c>
      <c r="AX87" s="361"/>
    </row>
    <row r="88" spans="2:50" x14ac:dyDescent="0.35">
      <c r="F88" s="362" t="str">
        <f t="shared" si="28"/>
        <v/>
      </c>
      <c r="G88" s="27"/>
      <c r="H88" s="359"/>
      <c r="I88" s="141"/>
      <c r="J88" s="27"/>
      <c r="K88" s="360"/>
      <c r="L88" s="357"/>
      <c r="M88" s="357"/>
      <c r="N88" s="356"/>
      <c r="O88" s="364" t="str">
        <f t="shared" ref="O88:O151" si="42">IF(ISERROR(L88/K88),"",(L88/K88))</f>
        <v/>
      </c>
      <c r="P88" s="364" t="str">
        <f t="shared" si="29"/>
        <v/>
      </c>
      <c r="Q88" s="364" t="str">
        <f t="shared" si="16"/>
        <v/>
      </c>
      <c r="R88" s="358"/>
      <c r="S88" s="360"/>
      <c r="T88" s="357"/>
      <c r="U88" s="357"/>
      <c r="V88" s="357"/>
      <c r="W88" s="365" t="str">
        <f t="shared" si="30"/>
        <v/>
      </c>
      <c r="X88" s="366" t="str">
        <f t="shared" si="31"/>
        <v/>
      </c>
      <c r="Y88" s="365" t="str">
        <f t="shared" si="32"/>
        <v/>
      </c>
      <c r="Z88" s="361"/>
      <c r="AA88" s="360"/>
      <c r="AB88" s="357"/>
      <c r="AC88" s="357"/>
      <c r="AD88" s="357"/>
      <c r="AE88" s="365" t="str">
        <f t="shared" si="33"/>
        <v/>
      </c>
      <c r="AF88" s="365" t="str">
        <f t="shared" si="34"/>
        <v/>
      </c>
      <c r="AG88" s="369" t="str">
        <f t="shared" si="35"/>
        <v/>
      </c>
      <c r="AH88" s="361"/>
      <c r="AI88" s="360"/>
      <c r="AJ88" s="357"/>
      <c r="AK88" s="357"/>
      <c r="AL88" s="357"/>
      <c r="AM88" s="365" t="str">
        <f t="shared" si="36"/>
        <v/>
      </c>
      <c r="AN88" s="366" t="str">
        <f t="shared" si="37"/>
        <v/>
      </c>
      <c r="AO88" s="365" t="str">
        <f t="shared" si="38"/>
        <v/>
      </c>
      <c r="AP88" s="361"/>
      <c r="AQ88" s="360"/>
      <c r="AR88" s="357"/>
      <c r="AS88" s="357"/>
      <c r="AT88" s="357"/>
      <c r="AU88" s="365" t="str">
        <f t="shared" si="39"/>
        <v/>
      </c>
      <c r="AV88" s="366" t="str">
        <f t="shared" si="40"/>
        <v/>
      </c>
      <c r="AW88" s="370" t="str">
        <f t="shared" si="41"/>
        <v/>
      </c>
      <c r="AX88" s="361"/>
    </row>
    <row r="89" spans="2:50" x14ac:dyDescent="0.35">
      <c r="F89" s="362" t="str">
        <f t="shared" si="28"/>
        <v/>
      </c>
      <c r="G89" s="27"/>
      <c r="H89" s="359"/>
      <c r="I89" s="141"/>
      <c r="J89" s="27"/>
      <c r="K89" s="360"/>
      <c r="L89" s="357"/>
      <c r="M89" s="357"/>
      <c r="N89" s="356"/>
      <c r="O89" s="364" t="str">
        <f t="shared" si="42"/>
        <v/>
      </c>
      <c r="P89" s="364" t="str">
        <f t="shared" si="29"/>
        <v/>
      </c>
      <c r="Q89" s="364" t="str">
        <f t="shared" ref="Q89:Q152" si="43">IF(ISERROR(N89/K89),"",(N89/K89))</f>
        <v/>
      </c>
      <c r="R89" s="358"/>
      <c r="S89" s="360"/>
      <c r="T89" s="357"/>
      <c r="U89" s="357"/>
      <c r="V89" s="357"/>
      <c r="W89" s="365" t="str">
        <f t="shared" si="30"/>
        <v/>
      </c>
      <c r="X89" s="366" t="str">
        <f t="shared" si="31"/>
        <v/>
      </c>
      <c r="Y89" s="365" t="str">
        <f t="shared" si="32"/>
        <v/>
      </c>
      <c r="Z89" s="361"/>
      <c r="AA89" s="360"/>
      <c r="AB89" s="357"/>
      <c r="AC89" s="357"/>
      <c r="AD89" s="357"/>
      <c r="AE89" s="365" t="str">
        <f t="shared" si="33"/>
        <v/>
      </c>
      <c r="AF89" s="365" t="str">
        <f t="shared" si="34"/>
        <v/>
      </c>
      <c r="AG89" s="369" t="str">
        <f t="shared" si="35"/>
        <v/>
      </c>
      <c r="AH89" s="361"/>
      <c r="AI89" s="360"/>
      <c r="AJ89" s="357"/>
      <c r="AK89" s="357"/>
      <c r="AL89" s="357"/>
      <c r="AM89" s="365" t="str">
        <f t="shared" si="36"/>
        <v/>
      </c>
      <c r="AN89" s="366" t="str">
        <f t="shared" si="37"/>
        <v/>
      </c>
      <c r="AO89" s="365" t="str">
        <f t="shared" si="38"/>
        <v/>
      </c>
      <c r="AP89" s="361"/>
      <c r="AQ89" s="360"/>
      <c r="AR89" s="357"/>
      <c r="AS89" s="357"/>
      <c r="AT89" s="357"/>
      <c r="AU89" s="365" t="str">
        <f t="shared" si="39"/>
        <v/>
      </c>
      <c r="AV89" s="366" t="str">
        <f t="shared" si="40"/>
        <v/>
      </c>
      <c r="AW89" s="370" t="str">
        <f t="shared" si="41"/>
        <v/>
      </c>
      <c r="AX89" s="361"/>
    </row>
    <row r="90" spans="2:50" x14ac:dyDescent="0.35">
      <c r="F90" s="362" t="str">
        <f t="shared" si="28"/>
        <v/>
      </c>
      <c r="G90" s="27"/>
      <c r="H90" s="359"/>
      <c r="I90" s="141"/>
      <c r="J90" s="27"/>
      <c r="K90" s="360"/>
      <c r="L90" s="357"/>
      <c r="M90" s="357"/>
      <c r="N90" s="356"/>
      <c r="O90" s="364" t="str">
        <f t="shared" si="42"/>
        <v/>
      </c>
      <c r="P90" s="364" t="str">
        <f t="shared" si="29"/>
        <v/>
      </c>
      <c r="Q90" s="364" t="str">
        <f t="shared" si="43"/>
        <v/>
      </c>
      <c r="R90" s="358"/>
      <c r="S90" s="360"/>
      <c r="T90" s="357"/>
      <c r="U90" s="357"/>
      <c r="V90" s="357"/>
      <c r="W90" s="365" t="str">
        <f t="shared" si="30"/>
        <v/>
      </c>
      <c r="X90" s="366" t="str">
        <f t="shared" si="31"/>
        <v/>
      </c>
      <c r="Y90" s="365" t="str">
        <f t="shared" si="32"/>
        <v/>
      </c>
      <c r="Z90" s="361"/>
      <c r="AA90" s="360"/>
      <c r="AB90" s="357"/>
      <c r="AC90" s="357"/>
      <c r="AD90" s="357"/>
      <c r="AE90" s="365" t="str">
        <f t="shared" si="33"/>
        <v/>
      </c>
      <c r="AF90" s="365" t="str">
        <f t="shared" si="34"/>
        <v/>
      </c>
      <c r="AG90" s="369" t="str">
        <f t="shared" si="35"/>
        <v/>
      </c>
      <c r="AH90" s="361"/>
      <c r="AI90" s="360"/>
      <c r="AJ90" s="357"/>
      <c r="AK90" s="357"/>
      <c r="AL90" s="357"/>
      <c r="AM90" s="365" t="str">
        <f t="shared" si="36"/>
        <v/>
      </c>
      <c r="AN90" s="366" t="str">
        <f t="shared" si="37"/>
        <v/>
      </c>
      <c r="AO90" s="365" t="str">
        <f t="shared" si="38"/>
        <v/>
      </c>
      <c r="AP90" s="361"/>
      <c r="AQ90" s="360"/>
      <c r="AR90" s="357"/>
      <c r="AS90" s="357"/>
      <c r="AT90" s="357"/>
      <c r="AU90" s="365" t="str">
        <f t="shared" si="39"/>
        <v/>
      </c>
      <c r="AV90" s="366" t="str">
        <f t="shared" si="40"/>
        <v/>
      </c>
      <c r="AW90" s="370" t="str">
        <f t="shared" si="41"/>
        <v/>
      </c>
      <c r="AX90" s="361"/>
    </row>
    <row r="91" spans="2:50" x14ac:dyDescent="0.35">
      <c r="F91" s="362" t="str">
        <f t="shared" si="28"/>
        <v/>
      </c>
      <c r="G91" s="27"/>
      <c r="H91" s="359"/>
      <c r="I91" s="141"/>
      <c r="J91" s="27"/>
      <c r="K91" s="360"/>
      <c r="L91" s="357"/>
      <c r="M91" s="357"/>
      <c r="N91" s="356"/>
      <c r="O91" s="364" t="str">
        <f t="shared" si="42"/>
        <v/>
      </c>
      <c r="P91" s="364" t="str">
        <f t="shared" si="29"/>
        <v/>
      </c>
      <c r="Q91" s="364" t="str">
        <f t="shared" si="43"/>
        <v/>
      </c>
      <c r="R91" s="358"/>
      <c r="S91" s="360"/>
      <c r="T91" s="357"/>
      <c r="U91" s="357"/>
      <c r="V91" s="357"/>
      <c r="W91" s="365" t="str">
        <f t="shared" si="30"/>
        <v/>
      </c>
      <c r="X91" s="366" t="str">
        <f t="shared" si="31"/>
        <v/>
      </c>
      <c r="Y91" s="365" t="str">
        <f t="shared" si="32"/>
        <v/>
      </c>
      <c r="Z91" s="361"/>
      <c r="AA91" s="360"/>
      <c r="AB91" s="357"/>
      <c r="AC91" s="357"/>
      <c r="AD91" s="357"/>
      <c r="AE91" s="365" t="str">
        <f t="shared" si="33"/>
        <v/>
      </c>
      <c r="AF91" s="365" t="str">
        <f t="shared" si="34"/>
        <v/>
      </c>
      <c r="AG91" s="369" t="str">
        <f t="shared" si="35"/>
        <v/>
      </c>
      <c r="AH91" s="361"/>
      <c r="AI91" s="360"/>
      <c r="AJ91" s="357"/>
      <c r="AK91" s="357"/>
      <c r="AL91" s="357"/>
      <c r="AM91" s="365" t="str">
        <f t="shared" si="36"/>
        <v/>
      </c>
      <c r="AN91" s="366" t="str">
        <f t="shared" si="37"/>
        <v/>
      </c>
      <c r="AO91" s="365" t="str">
        <f t="shared" si="38"/>
        <v/>
      </c>
      <c r="AP91" s="361"/>
      <c r="AQ91" s="360"/>
      <c r="AR91" s="357"/>
      <c r="AS91" s="357"/>
      <c r="AT91" s="357"/>
      <c r="AU91" s="365" t="str">
        <f t="shared" si="39"/>
        <v/>
      </c>
      <c r="AV91" s="366" t="str">
        <f t="shared" si="40"/>
        <v/>
      </c>
      <c r="AW91" s="370" t="str">
        <f t="shared" si="41"/>
        <v/>
      </c>
      <c r="AX91" s="361"/>
    </row>
    <row r="92" spans="2:50" x14ac:dyDescent="0.35">
      <c r="F92" s="362" t="str">
        <f t="shared" si="28"/>
        <v/>
      </c>
      <c r="G92" s="27"/>
      <c r="H92" s="359"/>
      <c r="I92" s="141"/>
      <c r="J92" s="27"/>
      <c r="K92" s="360"/>
      <c r="L92" s="357"/>
      <c r="M92" s="357"/>
      <c r="N92" s="356"/>
      <c r="O92" s="364" t="str">
        <f t="shared" si="42"/>
        <v/>
      </c>
      <c r="P92" s="364" t="str">
        <f t="shared" si="29"/>
        <v/>
      </c>
      <c r="Q92" s="364" t="str">
        <f t="shared" si="43"/>
        <v/>
      </c>
      <c r="R92" s="358"/>
      <c r="S92" s="360"/>
      <c r="T92" s="357"/>
      <c r="U92" s="357"/>
      <c r="V92" s="357"/>
      <c r="W92" s="365" t="str">
        <f t="shared" si="30"/>
        <v/>
      </c>
      <c r="X92" s="366" t="str">
        <f t="shared" si="31"/>
        <v/>
      </c>
      <c r="Y92" s="365" t="str">
        <f t="shared" si="32"/>
        <v/>
      </c>
      <c r="Z92" s="361"/>
      <c r="AA92" s="360"/>
      <c r="AB92" s="357"/>
      <c r="AC92" s="357"/>
      <c r="AD92" s="357"/>
      <c r="AE92" s="365" t="str">
        <f t="shared" si="33"/>
        <v/>
      </c>
      <c r="AF92" s="365" t="str">
        <f t="shared" si="34"/>
        <v/>
      </c>
      <c r="AG92" s="369" t="str">
        <f t="shared" si="35"/>
        <v/>
      </c>
      <c r="AH92" s="361"/>
      <c r="AI92" s="360"/>
      <c r="AJ92" s="357"/>
      <c r="AK92" s="357"/>
      <c r="AL92" s="357"/>
      <c r="AM92" s="365" t="str">
        <f t="shared" si="36"/>
        <v/>
      </c>
      <c r="AN92" s="366" t="str">
        <f t="shared" si="37"/>
        <v/>
      </c>
      <c r="AO92" s="365" t="str">
        <f t="shared" si="38"/>
        <v/>
      </c>
      <c r="AP92" s="361"/>
      <c r="AQ92" s="360"/>
      <c r="AR92" s="357"/>
      <c r="AS92" s="357"/>
      <c r="AT92" s="357"/>
      <c r="AU92" s="365" t="str">
        <f t="shared" si="39"/>
        <v/>
      </c>
      <c r="AV92" s="366" t="str">
        <f t="shared" si="40"/>
        <v/>
      </c>
      <c r="AW92" s="370" t="str">
        <f t="shared" si="41"/>
        <v/>
      </c>
      <c r="AX92" s="361"/>
    </row>
    <row r="93" spans="2:50" x14ac:dyDescent="0.35">
      <c r="F93" s="362" t="str">
        <f t="shared" si="28"/>
        <v/>
      </c>
      <c r="G93" s="27"/>
      <c r="H93" s="359"/>
      <c r="I93" s="141"/>
      <c r="J93" s="27"/>
      <c r="K93" s="360"/>
      <c r="L93" s="357"/>
      <c r="M93" s="357"/>
      <c r="N93" s="356"/>
      <c r="O93" s="364" t="str">
        <f t="shared" si="42"/>
        <v/>
      </c>
      <c r="P93" s="364" t="str">
        <f t="shared" si="29"/>
        <v/>
      </c>
      <c r="Q93" s="364" t="str">
        <f t="shared" si="43"/>
        <v/>
      </c>
      <c r="R93" s="358"/>
      <c r="S93" s="360"/>
      <c r="T93" s="357"/>
      <c r="U93" s="357"/>
      <c r="V93" s="357"/>
      <c r="W93" s="365" t="str">
        <f t="shared" si="30"/>
        <v/>
      </c>
      <c r="X93" s="366" t="str">
        <f t="shared" si="31"/>
        <v/>
      </c>
      <c r="Y93" s="365" t="str">
        <f t="shared" si="32"/>
        <v/>
      </c>
      <c r="Z93" s="361"/>
      <c r="AA93" s="360"/>
      <c r="AB93" s="357"/>
      <c r="AC93" s="357"/>
      <c r="AD93" s="357"/>
      <c r="AE93" s="365" t="str">
        <f t="shared" si="33"/>
        <v/>
      </c>
      <c r="AF93" s="365" t="str">
        <f t="shared" si="34"/>
        <v/>
      </c>
      <c r="AG93" s="369" t="str">
        <f t="shared" si="35"/>
        <v/>
      </c>
      <c r="AH93" s="361"/>
      <c r="AI93" s="360"/>
      <c r="AJ93" s="357"/>
      <c r="AK93" s="357"/>
      <c r="AL93" s="357"/>
      <c r="AM93" s="365" t="str">
        <f t="shared" si="36"/>
        <v/>
      </c>
      <c r="AN93" s="366" t="str">
        <f t="shared" si="37"/>
        <v/>
      </c>
      <c r="AO93" s="365" t="str">
        <f t="shared" si="38"/>
        <v/>
      </c>
      <c r="AP93" s="361"/>
      <c r="AQ93" s="360"/>
      <c r="AR93" s="357"/>
      <c r="AS93" s="357"/>
      <c r="AT93" s="357"/>
      <c r="AU93" s="365" t="str">
        <f t="shared" si="39"/>
        <v/>
      </c>
      <c r="AV93" s="366" t="str">
        <f t="shared" si="40"/>
        <v/>
      </c>
      <c r="AW93" s="370" t="str">
        <f t="shared" si="41"/>
        <v/>
      </c>
      <c r="AX93" s="361"/>
    </row>
    <row r="94" spans="2:50" x14ac:dyDescent="0.35">
      <c r="F94" s="362" t="str">
        <f t="shared" si="28"/>
        <v/>
      </c>
      <c r="G94" s="27"/>
      <c r="H94" s="359"/>
      <c r="I94" s="141"/>
      <c r="J94" s="27"/>
      <c r="K94" s="360"/>
      <c r="L94" s="357"/>
      <c r="M94" s="357"/>
      <c r="N94" s="356"/>
      <c r="O94" s="364" t="str">
        <f t="shared" si="42"/>
        <v/>
      </c>
      <c r="P94" s="364" t="str">
        <f t="shared" si="29"/>
        <v/>
      </c>
      <c r="Q94" s="364" t="str">
        <f t="shared" si="43"/>
        <v/>
      </c>
      <c r="R94" s="358"/>
      <c r="S94" s="360"/>
      <c r="T94" s="357"/>
      <c r="U94" s="357"/>
      <c r="V94" s="357"/>
      <c r="W94" s="365" t="str">
        <f t="shared" si="30"/>
        <v/>
      </c>
      <c r="X94" s="366" t="str">
        <f t="shared" si="31"/>
        <v/>
      </c>
      <c r="Y94" s="365" t="str">
        <f t="shared" si="32"/>
        <v/>
      </c>
      <c r="Z94" s="361"/>
      <c r="AA94" s="360"/>
      <c r="AB94" s="357"/>
      <c r="AC94" s="357"/>
      <c r="AD94" s="357"/>
      <c r="AE94" s="365" t="str">
        <f t="shared" si="33"/>
        <v/>
      </c>
      <c r="AF94" s="365" t="str">
        <f t="shared" si="34"/>
        <v/>
      </c>
      <c r="AG94" s="369" t="str">
        <f t="shared" si="35"/>
        <v/>
      </c>
      <c r="AH94" s="361"/>
      <c r="AI94" s="360"/>
      <c r="AJ94" s="357"/>
      <c r="AK94" s="357"/>
      <c r="AL94" s="357"/>
      <c r="AM94" s="365" t="str">
        <f t="shared" si="36"/>
        <v/>
      </c>
      <c r="AN94" s="366" t="str">
        <f t="shared" si="37"/>
        <v/>
      </c>
      <c r="AO94" s="365" t="str">
        <f t="shared" si="38"/>
        <v/>
      </c>
      <c r="AP94" s="361"/>
      <c r="AQ94" s="360"/>
      <c r="AR94" s="357"/>
      <c r="AS94" s="357"/>
      <c r="AT94" s="357"/>
      <c r="AU94" s="365" t="str">
        <f t="shared" si="39"/>
        <v/>
      </c>
      <c r="AV94" s="366" t="str">
        <f t="shared" si="40"/>
        <v/>
      </c>
      <c r="AW94" s="370" t="str">
        <f t="shared" si="41"/>
        <v/>
      </c>
      <c r="AX94" s="361"/>
    </row>
    <row r="95" spans="2:50" x14ac:dyDescent="0.35">
      <c r="F95" s="362" t="str">
        <f t="shared" si="28"/>
        <v/>
      </c>
      <c r="G95" s="27"/>
      <c r="H95" s="359"/>
      <c r="I95" s="141"/>
      <c r="J95" s="27"/>
      <c r="K95" s="360"/>
      <c r="L95" s="357"/>
      <c r="M95" s="357"/>
      <c r="N95" s="356"/>
      <c r="O95" s="364" t="str">
        <f t="shared" si="42"/>
        <v/>
      </c>
      <c r="P95" s="364" t="str">
        <f t="shared" si="29"/>
        <v/>
      </c>
      <c r="Q95" s="364" t="str">
        <f t="shared" si="43"/>
        <v/>
      </c>
      <c r="R95" s="358"/>
      <c r="S95" s="360"/>
      <c r="T95" s="357"/>
      <c r="U95" s="357"/>
      <c r="V95" s="357"/>
      <c r="W95" s="365" t="str">
        <f t="shared" si="30"/>
        <v/>
      </c>
      <c r="X95" s="366" t="str">
        <f t="shared" si="31"/>
        <v/>
      </c>
      <c r="Y95" s="365" t="str">
        <f t="shared" si="32"/>
        <v/>
      </c>
      <c r="Z95" s="361"/>
      <c r="AA95" s="360"/>
      <c r="AB95" s="357"/>
      <c r="AC95" s="357"/>
      <c r="AD95" s="357"/>
      <c r="AE95" s="365" t="str">
        <f t="shared" si="33"/>
        <v/>
      </c>
      <c r="AF95" s="365" t="str">
        <f t="shared" si="34"/>
        <v/>
      </c>
      <c r="AG95" s="369" t="str">
        <f t="shared" si="35"/>
        <v/>
      </c>
      <c r="AH95" s="361"/>
      <c r="AI95" s="360"/>
      <c r="AJ95" s="357"/>
      <c r="AK95" s="357"/>
      <c r="AL95" s="357"/>
      <c r="AM95" s="365" t="str">
        <f t="shared" si="36"/>
        <v/>
      </c>
      <c r="AN95" s="366" t="str">
        <f t="shared" si="37"/>
        <v/>
      </c>
      <c r="AO95" s="365" t="str">
        <f t="shared" si="38"/>
        <v/>
      </c>
      <c r="AP95" s="361"/>
      <c r="AQ95" s="360"/>
      <c r="AR95" s="357"/>
      <c r="AS95" s="357"/>
      <c r="AT95" s="357"/>
      <c r="AU95" s="365" t="str">
        <f t="shared" si="39"/>
        <v/>
      </c>
      <c r="AV95" s="366" t="str">
        <f t="shared" si="40"/>
        <v/>
      </c>
      <c r="AW95" s="370" t="str">
        <f t="shared" si="41"/>
        <v/>
      </c>
      <c r="AX95" s="361"/>
    </row>
    <row r="96" spans="2:50" x14ac:dyDescent="0.35">
      <c r="F96" s="362" t="str">
        <f t="shared" si="28"/>
        <v/>
      </c>
      <c r="G96" s="27"/>
      <c r="H96" s="359"/>
      <c r="I96" s="141"/>
      <c r="J96" s="27"/>
      <c r="K96" s="360"/>
      <c r="L96" s="357"/>
      <c r="M96" s="357"/>
      <c r="N96" s="356"/>
      <c r="O96" s="364" t="str">
        <f t="shared" si="42"/>
        <v/>
      </c>
      <c r="P96" s="364" t="str">
        <f t="shared" si="29"/>
        <v/>
      </c>
      <c r="Q96" s="364" t="str">
        <f t="shared" si="43"/>
        <v/>
      </c>
      <c r="R96" s="358"/>
      <c r="S96" s="360"/>
      <c r="T96" s="357"/>
      <c r="U96" s="357"/>
      <c r="V96" s="357"/>
      <c r="W96" s="365" t="str">
        <f t="shared" si="30"/>
        <v/>
      </c>
      <c r="X96" s="366" t="str">
        <f t="shared" si="31"/>
        <v/>
      </c>
      <c r="Y96" s="365" t="str">
        <f t="shared" si="32"/>
        <v/>
      </c>
      <c r="Z96" s="361"/>
      <c r="AA96" s="360"/>
      <c r="AB96" s="357"/>
      <c r="AC96" s="357"/>
      <c r="AD96" s="357"/>
      <c r="AE96" s="365" t="str">
        <f t="shared" si="33"/>
        <v/>
      </c>
      <c r="AF96" s="365" t="str">
        <f t="shared" si="34"/>
        <v/>
      </c>
      <c r="AG96" s="369" t="str">
        <f t="shared" si="35"/>
        <v/>
      </c>
      <c r="AH96" s="361"/>
      <c r="AI96" s="360"/>
      <c r="AJ96" s="357"/>
      <c r="AK96" s="357"/>
      <c r="AL96" s="357"/>
      <c r="AM96" s="365" t="str">
        <f t="shared" si="36"/>
        <v/>
      </c>
      <c r="AN96" s="366" t="str">
        <f t="shared" si="37"/>
        <v/>
      </c>
      <c r="AO96" s="365" t="str">
        <f t="shared" si="38"/>
        <v/>
      </c>
      <c r="AP96" s="361"/>
      <c r="AQ96" s="360"/>
      <c r="AR96" s="357"/>
      <c r="AS96" s="357"/>
      <c r="AT96" s="357"/>
      <c r="AU96" s="365" t="str">
        <f t="shared" si="39"/>
        <v/>
      </c>
      <c r="AV96" s="366" t="str">
        <f t="shared" si="40"/>
        <v/>
      </c>
      <c r="AW96" s="370" t="str">
        <f t="shared" si="41"/>
        <v/>
      </c>
      <c r="AX96" s="361"/>
    </row>
    <row r="97" spans="6:50" x14ac:dyDescent="0.35">
      <c r="F97" s="362" t="str">
        <f t="shared" si="28"/>
        <v/>
      </c>
      <c r="G97" s="27"/>
      <c r="H97" s="359"/>
      <c r="I97" s="141"/>
      <c r="J97" s="27"/>
      <c r="K97" s="360"/>
      <c r="L97" s="357"/>
      <c r="M97" s="357"/>
      <c r="N97" s="356"/>
      <c r="O97" s="364" t="str">
        <f t="shared" si="42"/>
        <v/>
      </c>
      <c r="P97" s="364" t="str">
        <f t="shared" si="29"/>
        <v/>
      </c>
      <c r="Q97" s="364" t="str">
        <f t="shared" si="43"/>
        <v/>
      </c>
      <c r="R97" s="358"/>
      <c r="S97" s="360"/>
      <c r="T97" s="357"/>
      <c r="U97" s="357"/>
      <c r="V97" s="357"/>
      <c r="W97" s="365" t="str">
        <f t="shared" si="30"/>
        <v/>
      </c>
      <c r="X97" s="366" t="str">
        <f t="shared" si="31"/>
        <v/>
      </c>
      <c r="Y97" s="365" t="str">
        <f t="shared" si="32"/>
        <v/>
      </c>
      <c r="Z97" s="361"/>
      <c r="AA97" s="360"/>
      <c r="AB97" s="357"/>
      <c r="AC97" s="357"/>
      <c r="AD97" s="357"/>
      <c r="AE97" s="365" t="str">
        <f t="shared" si="33"/>
        <v/>
      </c>
      <c r="AF97" s="365" t="str">
        <f t="shared" si="34"/>
        <v/>
      </c>
      <c r="AG97" s="369" t="str">
        <f t="shared" si="35"/>
        <v/>
      </c>
      <c r="AH97" s="361"/>
      <c r="AI97" s="360"/>
      <c r="AJ97" s="357"/>
      <c r="AK97" s="357"/>
      <c r="AL97" s="357"/>
      <c r="AM97" s="365" t="str">
        <f t="shared" si="36"/>
        <v/>
      </c>
      <c r="AN97" s="366" t="str">
        <f t="shared" si="37"/>
        <v/>
      </c>
      <c r="AO97" s="365" t="str">
        <f t="shared" si="38"/>
        <v/>
      </c>
      <c r="AP97" s="361"/>
      <c r="AQ97" s="360"/>
      <c r="AR97" s="357"/>
      <c r="AS97" s="357"/>
      <c r="AT97" s="357"/>
      <c r="AU97" s="365" t="str">
        <f t="shared" si="39"/>
        <v/>
      </c>
      <c r="AV97" s="366" t="str">
        <f t="shared" si="40"/>
        <v/>
      </c>
      <c r="AW97" s="370" t="str">
        <f t="shared" si="41"/>
        <v/>
      </c>
      <c r="AX97" s="361"/>
    </row>
    <row r="98" spans="6:50" x14ac:dyDescent="0.35">
      <c r="F98" s="362" t="str">
        <f t="shared" si="28"/>
        <v/>
      </c>
      <c r="G98" s="27"/>
      <c r="H98" s="359"/>
      <c r="I98" s="141"/>
      <c r="J98" s="27"/>
      <c r="K98" s="360"/>
      <c r="L98" s="357"/>
      <c r="M98" s="357"/>
      <c r="N98" s="356"/>
      <c r="O98" s="364" t="str">
        <f t="shared" si="42"/>
        <v/>
      </c>
      <c r="P98" s="364" t="str">
        <f t="shared" si="29"/>
        <v/>
      </c>
      <c r="Q98" s="364" t="str">
        <f t="shared" si="43"/>
        <v/>
      </c>
      <c r="R98" s="358"/>
      <c r="S98" s="360"/>
      <c r="T98" s="357"/>
      <c r="U98" s="357"/>
      <c r="V98" s="357"/>
      <c r="W98" s="365" t="str">
        <f t="shared" si="30"/>
        <v/>
      </c>
      <c r="X98" s="366" t="str">
        <f t="shared" si="31"/>
        <v/>
      </c>
      <c r="Y98" s="365" t="str">
        <f t="shared" si="32"/>
        <v/>
      </c>
      <c r="Z98" s="361"/>
      <c r="AA98" s="360"/>
      <c r="AB98" s="357"/>
      <c r="AC98" s="357"/>
      <c r="AD98" s="357"/>
      <c r="AE98" s="365" t="str">
        <f t="shared" si="33"/>
        <v/>
      </c>
      <c r="AF98" s="365" t="str">
        <f t="shared" si="34"/>
        <v/>
      </c>
      <c r="AG98" s="369" t="str">
        <f t="shared" si="35"/>
        <v/>
      </c>
      <c r="AH98" s="361"/>
      <c r="AI98" s="360"/>
      <c r="AJ98" s="357"/>
      <c r="AK98" s="357"/>
      <c r="AL98" s="357"/>
      <c r="AM98" s="365" t="str">
        <f t="shared" si="36"/>
        <v/>
      </c>
      <c r="AN98" s="366" t="str">
        <f t="shared" si="37"/>
        <v/>
      </c>
      <c r="AO98" s="365" t="str">
        <f t="shared" si="38"/>
        <v/>
      </c>
      <c r="AP98" s="361"/>
      <c r="AQ98" s="360"/>
      <c r="AR98" s="357"/>
      <c r="AS98" s="357"/>
      <c r="AT98" s="357"/>
      <c r="AU98" s="365" t="str">
        <f t="shared" si="39"/>
        <v/>
      </c>
      <c r="AV98" s="366" t="str">
        <f t="shared" si="40"/>
        <v/>
      </c>
      <c r="AW98" s="370" t="str">
        <f t="shared" si="41"/>
        <v/>
      </c>
      <c r="AX98" s="361"/>
    </row>
    <row r="99" spans="6:50" x14ac:dyDescent="0.35">
      <c r="F99" s="362" t="str">
        <f t="shared" si="28"/>
        <v/>
      </c>
      <c r="G99" s="27"/>
      <c r="H99" s="359"/>
      <c r="I99" s="141"/>
      <c r="J99" s="27"/>
      <c r="K99" s="360"/>
      <c r="L99" s="357"/>
      <c r="M99" s="357"/>
      <c r="N99" s="356"/>
      <c r="O99" s="364" t="str">
        <f t="shared" si="42"/>
        <v/>
      </c>
      <c r="P99" s="364" t="str">
        <f t="shared" si="29"/>
        <v/>
      </c>
      <c r="Q99" s="364" t="str">
        <f t="shared" si="43"/>
        <v/>
      </c>
      <c r="R99" s="358"/>
      <c r="S99" s="360"/>
      <c r="T99" s="357"/>
      <c r="U99" s="357"/>
      <c r="V99" s="357"/>
      <c r="W99" s="365" t="str">
        <f t="shared" si="30"/>
        <v/>
      </c>
      <c r="X99" s="366" t="str">
        <f t="shared" si="31"/>
        <v/>
      </c>
      <c r="Y99" s="365" t="str">
        <f t="shared" si="32"/>
        <v/>
      </c>
      <c r="Z99" s="361"/>
      <c r="AA99" s="360"/>
      <c r="AB99" s="357"/>
      <c r="AC99" s="357"/>
      <c r="AD99" s="357"/>
      <c r="AE99" s="365" t="str">
        <f t="shared" si="33"/>
        <v/>
      </c>
      <c r="AF99" s="365" t="str">
        <f t="shared" si="34"/>
        <v/>
      </c>
      <c r="AG99" s="369" t="str">
        <f t="shared" si="35"/>
        <v/>
      </c>
      <c r="AH99" s="361"/>
      <c r="AI99" s="360"/>
      <c r="AJ99" s="357"/>
      <c r="AK99" s="357"/>
      <c r="AL99" s="357"/>
      <c r="AM99" s="365" t="str">
        <f t="shared" si="36"/>
        <v/>
      </c>
      <c r="AN99" s="366" t="str">
        <f t="shared" si="37"/>
        <v/>
      </c>
      <c r="AO99" s="365" t="str">
        <f t="shared" si="38"/>
        <v/>
      </c>
      <c r="AP99" s="361"/>
      <c r="AQ99" s="360"/>
      <c r="AR99" s="357"/>
      <c r="AS99" s="357"/>
      <c r="AT99" s="357"/>
      <c r="AU99" s="365" t="str">
        <f t="shared" si="39"/>
        <v/>
      </c>
      <c r="AV99" s="366" t="str">
        <f t="shared" si="40"/>
        <v/>
      </c>
      <c r="AW99" s="370" t="str">
        <f t="shared" si="41"/>
        <v/>
      </c>
      <c r="AX99" s="361"/>
    </row>
    <row r="100" spans="6:50" x14ac:dyDescent="0.35">
      <c r="F100" s="362" t="str">
        <f t="shared" si="28"/>
        <v/>
      </c>
      <c r="G100" s="27"/>
      <c r="H100" s="359"/>
      <c r="I100" s="141"/>
      <c r="J100" s="27"/>
      <c r="K100" s="360"/>
      <c r="L100" s="357"/>
      <c r="M100" s="357"/>
      <c r="N100" s="356"/>
      <c r="O100" s="364" t="str">
        <f t="shared" si="42"/>
        <v/>
      </c>
      <c r="P100" s="364" t="str">
        <f t="shared" si="29"/>
        <v/>
      </c>
      <c r="Q100" s="364" t="str">
        <f t="shared" si="43"/>
        <v/>
      </c>
      <c r="R100" s="358"/>
      <c r="S100" s="360"/>
      <c r="T100" s="357"/>
      <c r="U100" s="357"/>
      <c r="V100" s="357"/>
      <c r="W100" s="365" t="str">
        <f t="shared" si="30"/>
        <v/>
      </c>
      <c r="X100" s="366" t="str">
        <f t="shared" si="31"/>
        <v/>
      </c>
      <c r="Y100" s="365" t="str">
        <f t="shared" si="32"/>
        <v/>
      </c>
      <c r="Z100" s="361"/>
      <c r="AA100" s="360"/>
      <c r="AB100" s="357"/>
      <c r="AC100" s="357"/>
      <c r="AD100" s="357"/>
      <c r="AE100" s="365" t="str">
        <f t="shared" si="33"/>
        <v/>
      </c>
      <c r="AF100" s="365" t="str">
        <f t="shared" si="34"/>
        <v/>
      </c>
      <c r="AG100" s="369" t="str">
        <f t="shared" si="35"/>
        <v/>
      </c>
      <c r="AH100" s="361"/>
      <c r="AI100" s="360"/>
      <c r="AJ100" s="357"/>
      <c r="AK100" s="357"/>
      <c r="AL100" s="357"/>
      <c r="AM100" s="365" t="str">
        <f t="shared" si="36"/>
        <v/>
      </c>
      <c r="AN100" s="366" t="str">
        <f t="shared" si="37"/>
        <v/>
      </c>
      <c r="AO100" s="365" t="str">
        <f t="shared" si="38"/>
        <v/>
      </c>
      <c r="AP100" s="361"/>
      <c r="AQ100" s="360"/>
      <c r="AR100" s="357"/>
      <c r="AS100" s="357"/>
      <c r="AT100" s="357"/>
      <c r="AU100" s="365" t="str">
        <f t="shared" si="39"/>
        <v/>
      </c>
      <c r="AV100" s="366" t="str">
        <f t="shared" si="40"/>
        <v/>
      </c>
      <c r="AW100" s="370" t="str">
        <f t="shared" si="41"/>
        <v/>
      </c>
      <c r="AX100" s="361"/>
    </row>
    <row r="101" spans="6:50" x14ac:dyDescent="0.35">
      <c r="F101" s="362" t="str">
        <f t="shared" si="28"/>
        <v/>
      </c>
      <c r="G101" s="27"/>
      <c r="H101" s="359"/>
      <c r="I101" s="141"/>
      <c r="J101" s="27"/>
      <c r="K101" s="360"/>
      <c r="L101" s="357"/>
      <c r="M101" s="357"/>
      <c r="N101" s="356"/>
      <c r="O101" s="364" t="str">
        <f t="shared" si="42"/>
        <v/>
      </c>
      <c r="P101" s="364" t="str">
        <f t="shared" si="29"/>
        <v/>
      </c>
      <c r="Q101" s="364" t="str">
        <f t="shared" si="43"/>
        <v/>
      </c>
      <c r="R101" s="358"/>
      <c r="S101" s="360"/>
      <c r="T101" s="357"/>
      <c r="U101" s="357"/>
      <c r="V101" s="357"/>
      <c r="W101" s="365" t="str">
        <f t="shared" si="30"/>
        <v/>
      </c>
      <c r="X101" s="366" t="str">
        <f t="shared" si="31"/>
        <v/>
      </c>
      <c r="Y101" s="365" t="str">
        <f t="shared" si="32"/>
        <v/>
      </c>
      <c r="Z101" s="361"/>
      <c r="AA101" s="360"/>
      <c r="AB101" s="357"/>
      <c r="AC101" s="357"/>
      <c r="AD101" s="357"/>
      <c r="AE101" s="365" t="str">
        <f t="shared" si="33"/>
        <v/>
      </c>
      <c r="AF101" s="365" t="str">
        <f t="shared" si="34"/>
        <v/>
      </c>
      <c r="AG101" s="369" t="str">
        <f t="shared" si="35"/>
        <v/>
      </c>
      <c r="AH101" s="361"/>
      <c r="AI101" s="360"/>
      <c r="AJ101" s="357"/>
      <c r="AK101" s="357"/>
      <c r="AL101" s="357"/>
      <c r="AM101" s="365" t="str">
        <f t="shared" si="36"/>
        <v/>
      </c>
      <c r="AN101" s="366" t="str">
        <f t="shared" si="37"/>
        <v/>
      </c>
      <c r="AO101" s="365" t="str">
        <f t="shared" si="38"/>
        <v/>
      </c>
      <c r="AP101" s="361"/>
      <c r="AQ101" s="360"/>
      <c r="AR101" s="357"/>
      <c r="AS101" s="357"/>
      <c r="AT101" s="357"/>
      <c r="AU101" s="365" t="str">
        <f t="shared" si="39"/>
        <v/>
      </c>
      <c r="AV101" s="366" t="str">
        <f t="shared" si="40"/>
        <v/>
      </c>
      <c r="AW101" s="370" t="str">
        <f t="shared" si="41"/>
        <v/>
      </c>
      <c r="AX101" s="361"/>
    </row>
    <row r="102" spans="6:50" x14ac:dyDescent="0.35">
      <c r="F102" s="362" t="str">
        <f t="shared" si="28"/>
        <v/>
      </c>
      <c r="G102" s="27"/>
      <c r="H102" s="359"/>
      <c r="I102" s="141"/>
      <c r="J102" s="27"/>
      <c r="K102" s="360"/>
      <c r="L102" s="357"/>
      <c r="M102" s="357"/>
      <c r="N102" s="356"/>
      <c r="O102" s="364" t="str">
        <f t="shared" si="42"/>
        <v/>
      </c>
      <c r="P102" s="364" t="str">
        <f t="shared" si="29"/>
        <v/>
      </c>
      <c r="Q102" s="364" t="str">
        <f t="shared" si="43"/>
        <v/>
      </c>
      <c r="R102" s="358"/>
      <c r="S102" s="360"/>
      <c r="T102" s="357"/>
      <c r="U102" s="357"/>
      <c r="V102" s="357"/>
      <c r="W102" s="365" t="str">
        <f t="shared" si="30"/>
        <v/>
      </c>
      <c r="X102" s="366" t="str">
        <f t="shared" si="31"/>
        <v/>
      </c>
      <c r="Y102" s="365" t="str">
        <f t="shared" si="32"/>
        <v/>
      </c>
      <c r="Z102" s="361"/>
      <c r="AA102" s="360"/>
      <c r="AB102" s="357"/>
      <c r="AC102" s="357"/>
      <c r="AD102" s="357"/>
      <c r="AE102" s="365" t="str">
        <f t="shared" si="33"/>
        <v/>
      </c>
      <c r="AF102" s="365" t="str">
        <f t="shared" si="34"/>
        <v/>
      </c>
      <c r="AG102" s="369" t="str">
        <f t="shared" si="35"/>
        <v/>
      </c>
      <c r="AH102" s="361"/>
      <c r="AI102" s="360"/>
      <c r="AJ102" s="357"/>
      <c r="AK102" s="357"/>
      <c r="AL102" s="357"/>
      <c r="AM102" s="365" t="str">
        <f t="shared" si="36"/>
        <v/>
      </c>
      <c r="AN102" s="366" t="str">
        <f t="shared" si="37"/>
        <v/>
      </c>
      <c r="AO102" s="365" t="str">
        <f t="shared" si="38"/>
        <v/>
      </c>
      <c r="AP102" s="361"/>
      <c r="AQ102" s="360"/>
      <c r="AR102" s="357"/>
      <c r="AS102" s="357"/>
      <c r="AT102" s="357"/>
      <c r="AU102" s="365" t="str">
        <f t="shared" si="39"/>
        <v/>
      </c>
      <c r="AV102" s="366" t="str">
        <f t="shared" si="40"/>
        <v/>
      </c>
      <c r="AW102" s="370" t="str">
        <f t="shared" si="41"/>
        <v/>
      </c>
      <c r="AX102" s="361"/>
    </row>
    <row r="103" spans="6:50" x14ac:dyDescent="0.35">
      <c r="F103" s="362" t="str">
        <f t="shared" si="28"/>
        <v/>
      </c>
      <c r="G103" s="27"/>
      <c r="H103" s="359"/>
      <c r="I103" s="141"/>
      <c r="J103" s="27"/>
      <c r="K103" s="360"/>
      <c r="L103" s="357"/>
      <c r="M103" s="357"/>
      <c r="N103" s="356"/>
      <c r="O103" s="364" t="str">
        <f t="shared" si="42"/>
        <v/>
      </c>
      <c r="P103" s="364" t="str">
        <f t="shared" si="29"/>
        <v/>
      </c>
      <c r="Q103" s="364" t="str">
        <f t="shared" si="43"/>
        <v/>
      </c>
      <c r="R103" s="358"/>
      <c r="S103" s="360"/>
      <c r="T103" s="357"/>
      <c r="U103" s="357"/>
      <c r="V103" s="357"/>
      <c r="W103" s="365" t="str">
        <f t="shared" si="30"/>
        <v/>
      </c>
      <c r="X103" s="366" t="str">
        <f t="shared" si="31"/>
        <v/>
      </c>
      <c r="Y103" s="365" t="str">
        <f t="shared" si="32"/>
        <v/>
      </c>
      <c r="Z103" s="361"/>
      <c r="AA103" s="360"/>
      <c r="AB103" s="357"/>
      <c r="AC103" s="357"/>
      <c r="AD103" s="357"/>
      <c r="AE103" s="365" t="str">
        <f t="shared" si="33"/>
        <v/>
      </c>
      <c r="AF103" s="365" t="str">
        <f t="shared" si="34"/>
        <v/>
      </c>
      <c r="AG103" s="369" t="str">
        <f t="shared" si="35"/>
        <v/>
      </c>
      <c r="AH103" s="361"/>
      <c r="AI103" s="360"/>
      <c r="AJ103" s="357"/>
      <c r="AK103" s="357"/>
      <c r="AL103" s="357"/>
      <c r="AM103" s="365" t="str">
        <f t="shared" si="36"/>
        <v/>
      </c>
      <c r="AN103" s="366" t="str">
        <f t="shared" si="37"/>
        <v/>
      </c>
      <c r="AO103" s="365" t="str">
        <f t="shared" si="38"/>
        <v/>
      </c>
      <c r="AP103" s="361"/>
      <c r="AQ103" s="360"/>
      <c r="AR103" s="357"/>
      <c r="AS103" s="357"/>
      <c r="AT103" s="357"/>
      <c r="AU103" s="365" t="str">
        <f t="shared" si="39"/>
        <v/>
      </c>
      <c r="AV103" s="366" t="str">
        <f t="shared" si="40"/>
        <v/>
      </c>
      <c r="AW103" s="370" t="str">
        <f t="shared" si="41"/>
        <v/>
      </c>
      <c r="AX103" s="361"/>
    </row>
    <row r="104" spans="6:50" x14ac:dyDescent="0.35">
      <c r="F104" s="362" t="str">
        <f t="shared" si="28"/>
        <v/>
      </c>
      <c r="G104" s="27"/>
      <c r="H104" s="359"/>
      <c r="I104" s="141"/>
      <c r="J104" s="27"/>
      <c r="K104" s="360"/>
      <c r="L104" s="357"/>
      <c r="M104" s="357"/>
      <c r="N104" s="356"/>
      <c r="O104" s="364" t="str">
        <f t="shared" si="42"/>
        <v/>
      </c>
      <c r="P104" s="364" t="str">
        <f t="shared" si="29"/>
        <v/>
      </c>
      <c r="Q104" s="364" t="str">
        <f t="shared" si="43"/>
        <v/>
      </c>
      <c r="R104" s="358"/>
      <c r="S104" s="360"/>
      <c r="T104" s="357"/>
      <c r="U104" s="357"/>
      <c r="V104" s="357"/>
      <c r="W104" s="365" t="str">
        <f t="shared" si="30"/>
        <v/>
      </c>
      <c r="X104" s="366" t="str">
        <f t="shared" si="31"/>
        <v/>
      </c>
      <c r="Y104" s="365" t="str">
        <f t="shared" si="32"/>
        <v/>
      </c>
      <c r="Z104" s="361"/>
      <c r="AA104" s="360"/>
      <c r="AB104" s="357"/>
      <c r="AC104" s="357"/>
      <c r="AD104" s="357"/>
      <c r="AE104" s="365" t="str">
        <f t="shared" si="33"/>
        <v/>
      </c>
      <c r="AF104" s="365" t="str">
        <f t="shared" si="34"/>
        <v/>
      </c>
      <c r="AG104" s="369" t="str">
        <f t="shared" si="35"/>
        <v/>
      </c>
      <c r="AH104" s="361"/>
      <c r="AI104" s="360"/>
      <c r="AJ104" s="357"/>
      <c r="AK104" s="357"/>
      <c r="AL104" s="357"/>
      <c r="AM104" s="365" t="str">
        <f t="shared" si="36"/>
        <v/>
      </c>
      <c r="AN104" s="366" t="str">
        <f t="shared" si="37"/>
        <v/>
      </c>
      <c r="AO104" s="365" t="str">
        <f t="shared" si="38"/>
        <v/>
      </c>
      <c r="AP104" s="361"/>
      <c r="AQ104" s="360"/>
      <c r="AR104" s="357"/>
      <c r="AS104" s="357"/>
      <c r="AT104" s="357"/>
      <c r="AU104" s="365" t="str">
        <f t="shared" si="39"/>
        <v/>
      </c>
      <c r="AV104" s="366" t="str">
        <f t="shared" si="40"/>
        <v/>
      </c>
      <c r="AW104" s="370" t="str">
        <f t="shared" si="41"/>
        <v/>
      </c>
      <c r="AX104" s="361"/>
    </row>
    <row r="105" spans="6:50" x14ac:dyDescent="0.35">
      <c r="F105" s="362" t="str">
        <f t="shared" si="28"/>
        <v/>
      </c>
      <c r="G105" s="27"/>
      <c r="H105" s="359"/>
      <c r="I105" s="141"/>
      <c r="J105" s="27"/>
      <c r="K105" s="360"/>
      <c r="L105" s="357"/>
      <c r="M105" s="357"/>
      <c r="N105" s="356"/>
      <c r="O105" s="364" t="str">
        <f t="shared" si="42"/>
        <v/>
      </c>
      <c r="P105" s="364" t="str">
        <f t="shared" si="29"/>
        <v/>
      </c>
      <c r="Q105" s="364" t="str">
        <f t="shared" si="43"/>
        <v/>
      </c>
      <c r="R105" s="358"/>
      <c r="S105" s="360"/>
      <c r="T105" s="357"/>
      <c r="U105" s="357"/>
      <c r="V105" s="357"/>
      <c r="W105" s="365" t="str">
        <f t="shared" si="30"/>
        <v/>
      </c>
      <c r="X105" s="366" t="str">
        <f t="shared" si="31"/>
        <v/>
      </c>
      <c r="Y105" s="365" t="str">
        <f t="shared" si="32"/>
        <v/>
      </c>
      <c r="Z105" s="361"/>
      <c r="AA105" s="360"/>
      <c r="AB105" s="357"/>
      <c r="AC105" s="357"/>
      <c r="AD105" s="357"/>
      <c r="AE105" s="365" t="str">
        <f t="shared" si="33"/>
        <v/>
      </c>
      <c r="AF105" s="365" t="str">
        <f t="shared" si="34"/>
        <v/>
      </c>
      <c r="AG105" s="369" t="str">
        <f t="shared" si="35"/>
        <v/>
      </c>
      <c r="AH105" s="361"/>
      <c r="AI105" s="360"/>
      <c r="AJ105" s="357"/>
      <c r="AK105" s="357"/>
      <c r="AL105" s="357"/>
      <c r="AM105" s="365" t="str">
        <f t="shared" si="36"/>
        <v/>
      </c>
      <c r="AN105" s="366" t="str">
        <f t="shared" si="37"/>
        <v/>
      </c>
      <c r="AO105" s="365" t="str">
        <f t="shared" si="38"/>
        <v/>
      </c>
      <c r="AP105" s="361"/>
      <c r="AQ105" s="360"/>
      <c r="AR105" s="357"/>
      <c r="AS105" s="357"/>
      <c r="AT105" s="357"/>
      <c r="AU105" s="365" t="str">
        <f t="shared" si="39"/>
        <v/>
      </c>
      <c r="AV105" s="366" t="str">
        <f t="shared" si="40"/>
        <v/>
      </c>
      <c r="AW105" s="370" t="str">
        <f t="shared" si="41"/>
        <v/>
      </c>
      <c r="AX105" s="361"/>
    </row>
    <row r="106" spans="6:50" x14ac:dyDescent="0.35">
      <c r="F106" s="362" t="str">
        <f t="shared" si="28"/>
        <v/>
      </c>
      <c r="G106" s="27"/>
      <c r="H106" s="359"/>
      <c r="I106" s="141"/>
      <c r="J106" s="27"/>
      <c r="K106" s="360"/>
      <c r="L106" s="357"/>
      <c r="M106" s="357"/>
      <c r="N106" s="356"/>
      <c r="O106" s="364" t="str">
        <f t="shared" si="42"/>
        <v/>
      </c>
      <c r="P106" s="364" t="str">
        <f t="shared" si="29"/>
        <v/>
      </c>
      <c r="Q106" s="364" t="str">
        <f t="shared" si="43"/>
        <v/>
      </c>
      <c r="R106" s="358"/>
      <c r="S106" s="360"/>
      <c r="T106" s="357"/>
      <c r="U106" s="357"/>
      <c r="V106" s="357"/>
      <c r="W106" s="365" t="str">
        <f t="shared" si="30"/>
        <v/>
      </c>
      <c r="X106" s="366" t="str">
        <f t="shared" si="31"/>
        <v/>
      </c>
      <c r="Y106" s="365" t="str">
        <f t="shared" si="32"/>
        <v/>
      </c>
      <c r="Z106" s="361"/>
      <c r="AA106" s="360"/>
      <c r="AB106" s="357"/>
      <c r="AC106" s="357"/>
      <c r="AD106" s="357"/>
      <c r="AE106" s="365" t="str">
        <f t="shared" si="33"/>
        <v/>
      </c>
      <c r="AF106" s="365" t="str">
        <f t="shared" si="34"/>
        <v/>
      </c>
      <c r="AG106" s="369" t="str">
        <f t="shared" si="35"/>
        <v/>
      </c>
      <c r="AH106" s="361"/>
      <c r="AI106" s="360"/>
      <c r="AJ106" s="357"/>
      <c r="AK106" s="357"/>
      <c r="AL106" s="357"/>
      <c r="AM106" s="365" t="str">
        <f t="shared" si="36"/>
        <v/>
      </c>
      <c r="AN106" s="366" t="str">
        <f t="shared" si="37"/>
        <v/>
      </c>
      <c r="AO106" s="365" t="str">
        <f t="shared" si="38"/>
        <v/>
      </c>
      <c r="AP106" s="361"/>
      <c r="AQ106" s="360"/>
      <c r="AR106" s="357"/>
      <c r="AS106" s="357"/>
      <c r="AT106" s="357"/>
      <c r="AU106" s="365" t="str">
        <f t="shared" si="39"/>
        <v/>
      </c>
      <c r="AV106" s="366" t="str">
        <f t="shared" si="40"/>
        <v/>
      </c>
      <c r="AW106" s="370" t="str">
        <f t="shared" si="41"/>
        <v/>
      </c>
      <c r="AX106" s="361"/>
    </row>
    <row r="107" spans="6:50" x14ac:dyDescent="0.35">
      <c r="F107" s="362" t="str">
        <f t="shared" si="28"/>
        <v/>
      </c>
      <c r="G107" s="27"/>
      <c r="H107" s="359"/>
      <c r="I107" s="141"/>
      <c r="J107" s="27"/>
      <c r="K107" s="360"/>
      <c r="L107" s="357"/>
      <c r="M107" s="357"/>
      <c r="N107" s="356"/>
      <c r="O107" s="364" t="str">
        <f t="shared" si="42"/>
        <v/>
      </c>
      <c r="P107" s="364" t="str">
        <f t="shared" si="29"/>
        <v/>
      </c>
      <c r="Q107" s="364" t="str">
        <f t="shared" si="43"/>
        <v/>
      </c>
      <c r="R107" s="358"/>
      <c r="S107" s="360"/>
      <c r="T107" s="357"/>
      <c r="U107" s="357"/>
      <c r="V107" s="357"/>
      <c r="W107" s="365" t="str">
        <f t="shared" si="30"/>
        <v/>
      </c>
      <c r="X107" s="366" t="str">
        <f t="shared" si="31"/>
        <v/>
      </c>
      <c r="Y107" s="365" t="str">
        <f t="shared" si="32"/>
        <v/>
      </c>
      <c r="Z107" s="361"/>
      <c r="AA107" s="360"/>
      <c r="AB107" s="357"/>
      <c r="AC107" s="357"/>
      <c r="AD107" s="357"/>
      <c r="AE107" s="365" t="str">
        <f t="shared" si="33"/>
        <v/>
      </c>
      <c r="AF107" s="365" t="str">
        <f t="shared" si="34"/>
        <v/>
      </c>
      <c r="AG107" s="369" t="str">
        <f t="shared" si="35"/>
        <v/>
      </c>
      <c r="AH107" s="361"/>
      <c r="AI107" s="360"/>
      <c r="AJ107" s="357"/>
      <c r="AK107" s="357"/>
      <c r="AL107" s="357"/>
      <c r="AM107" s="365" t="str">
        <f t="shared" si="36"/>
        <v/>
      </c>
      <c r="AN107" s="366" t="str">
        <f t="shared" si="37"/>
        <v/>
      </c>
      <c r="AO107" s="365" t="str">
        <f t="shared" si="38"/>
        <v/>
      </c>
      <c r="AP107" s="361"/>
      <c r="AQ107" s="360"/>
      <c r="AR107" s="357"/>
      <c r="AS107" s="357"/>
      <c r="AT107" s="357"/>
      <c r="AU107" s="365" t="str">
        <f t="shared" si="39"/>
        <v/>
      </c>
      <c r="AV107" s="366" t="str">
        <f t="shared" si="40"/>
        <v/>
      </c>
      <c r="AW107" s="370" t="str">
        <f t="shared" si="41"/>
        <v/>
      </c>
      <c r="AX107" s="361"/>
    </row>
    <row r="108" spans="6:50" x14ac:dyDescent="0.35">
      <c r="F108" s="362" t="str">
        <f t="shared" si="28"/>
        <v/>
      </c>
      <c r="G108" s="27"/>
      <c r="H108" s="359"/>
      <c r="I108" s="141"/>
      <c r="J108" s="27"/>
      <c r="K108" s="360"/>
      <c r="L108" s="357"/>
      <c r="M108" s="357"/>
      <c r="N108" s="356"/>
      <c r="O108" s="364" t="str">
        <f t="shared" si="42"/>
        <v/>
      </c>
      <c r="P108" s="364" t="str">
        <f t="shared" si="29"/>
        <v/>
      </c>
      <c r="Q108" s="364" t="str">
        <f t="shared" si="43"/>
        <v/>
      </c>
      <c r="R108" s="358"/>
      <c r="S108" s="360"/>
      <c r="T108" s="357"/>
      <c r="U108" s="357"/>
      <c r="V108" s="357"/>
      <c r="W108" s="365" t="str">
        <f t="shared" si="30"/>
        <v/>
      </c>
      <c r="X108" s="366" t="str">
        <f t="shared" si="31"/>
        <v/>
      </c>
      <c r="Y108" s="365" t="str">
        <f t="shared" si="32"/>
        <v/>
      </c>
      <c r="Z108" s="361"/>
      <c r="AA108" s="360"/>
      <c r="AB108" s="357"/>
      <c r="AC108" s="357"/>
      <c r="AD108" s="357"/>
      <c r="AE108" s="365" t="str">
        <f t="shared" si="33"/>
        <v/>
      </c>
      <c r="AF108" s="365" t="str">
        <f t="shared" si="34"/>
        <v/>
      </c>
      <c r="AG108" s="369" t="str">
        <f t="shared" si="35"/>
        <v/>
      </c>
      <c r="AH108" s="361"/>
      <c r="AI108" s="360"/>
      <c r="AJ108" s="357"/>
      <c r="AK108" s="357"/>
      <c r="AL108" s="357"/>
      <c r="AM108" s="365" t="str">
        <f t="shared" si="36"/>
        <v/>
      </c>
      <c r="AN108" s="366" t="str">
        <f t="shared" si="37"/>
        <v/>
      </c>
      <c r="AO108" s="365" t="str">
        <f t="shared" si="38"/>
        <v/>
      </c>
      <c r="AP108" s="361"/>
      <c r="AQ108" s="360"/>
      <c r="AR108" s="357"/>
      <c r="AS108" s="357"/>
      <c r="AT108" s="357"/>
      <c r="AU108" s="365" t="str">
        <f t="shared" si="39"/>
        <v/>
      </c>
      <c r="AV108" s="366" t="str">
        <f t="shared" si="40"/>
        <v/>
      </c>
      <c r="AW108" s="370" t="str">
        <f t="shared" si="41"/>
        <v/>
      </c>
      <c r="AX108" s="361"/>
    </row>
    <row r="109" spans="6:50" x14ac:dyDescent="0.35">
      <c r="F109" s="362" t="str">
        <f t="shared" si="28"/>
        <v/>
      </c>
      <c r="G109" s="27"/>
      <c r="H109" s="359"/>
      <c r="I109" s="141"/>
      <c r="J109" s="27"/>
      <c r="K109" s="360"/>
      <c r="L109" s="357"/>
      <c r="M109" s="357"/>
      <c r="N109" s="356"/>
      <c r="O109" s="364" t="str">
        <f t="shared" si="42"/>
        <v/>
      </c>
      <c r="P109" s="364" t="str">
        <f t="shared" si="29"/>
        <v/>
      </c>
      <c r="Q109" s="364" t="str">
        <f t="shared" si="43"/>
        <v/>
      </c>
      <c r="R109" s="358"/>
      <c r="S109" s="360"/>
      <c r="T109" s="357"/>
      <c r="U109" s="357"/>
      <c r="V109" s="357"/>
      <c r="W109" s="365" t="str">
        <f t="shared" si="30"/>
        <v/>
      </c>
      <c r="X109" s="366" t="str">
        <f t="shared" si="31"/>
        <v/>
      </c>
      <c r="Y109" s="365" t="str">
        <f t="shared" si="32"/>
        <v/>
      </c>
      <c r="Z109" s="361"/>
      <c r="AA109" s="360"/>
      <c r="AB109" s="357"/>
      <c r="AC109" s="357"/>
      <c r="AD109" s="357"/>
      <c r="AE109" s="365" t="str">
        <f t="shared" si="33"/>
        <v/>
      </c>
      <c r="AF109" s="365" t="str">
        <f t="shared" si="34"/>
        <v/>
      </c>
      <c r="AG109" s="369" t="str">
        <f t="shared" si="35"/>
        <v/>
      </c>
      <c r="AH109" s="361"/>
      <c r="AI109" s="360"/>
      <c r="AJ109" s="357"/>
      <c r="AK109" s="357"/>
      <c r="AL109" s="357"/>
      <c r="AM109" s="365" t="str">
        <f t="shared" si="36"/>
        <v/>
      </c>
      <c r="AN109" s="366" t="str">
        <f t="shared" si="37"/>
        <v/>
      </c>
      <c r="AO109" s="365" t="str">
        <f t="shared" si="38"/>
        <v/>
      </c>
      <c r="AP109" s="361"/>
      <c r="AQ109" s="360"/>
      <c r="AR109" s="357"/>
      <c r="AS109" s="357"/>
      <c r="AT109" s="357"/>
      <c r="AU109" s="365" t="str">
        <f t="shared" si="39"/>
        <v/>
      </c>
      <c r="AV109" s="366" t="str">
        <f t="shared" si="40"/>
        <v/>
      </c>
      <c r="AW109" s="370" t="str">
        <f t="shared" si="41"/>
        <v/>
      </c>
      <c r="AX109" s="361"/>
    </row>
    <row r="110" spans="6:50" x14ac:dyDescent="0.35">
      <c r="F110" s="362" t="str">
        <f t="shared" si="28"/>
        <v/>
      </c>
      <c r="G110" s="27"/>
      <c r="H110" s="359"/>
      <c r="I110" s="141"/>
      <c r="J110" s="27"/>
      <c r="K110" s="360"/>
      <c r="L110" s="357"/>
      <c r="M110" s="357"/>
      <c r="N110" s="356"/>
      <c r="O110" s="364" t="str">
        <f t="shared" si="42"/>
        <v/>
      </c>
      <c r="P110" s="364" t="str">
        <f t="shared" si="29"/>
        <v/>
      </c>
      <c r="Q110" s="364" t="str">
        <f t="shared" si="43"/>
        <v/>
      </c>
      <c r="R110" s="358"/>
      <c r="S110" s="360"/>
      <c r="T110" s="357"/>
      <c r="U110" s="357"/>
      <c r="V110" s="357"/>
      <c r="W110" s="365" t="str">
        <f t="shared" si="30"/>
        <v/>
      </c>
      <c r="X110" s="366" t="str">
        <f t="shared" si="31"/>
        <v/>
      </c>
      <c r="Y110" s="365" t="str">
        <f t="shared" si="32"/>
        <v/>
      </c>
      <c r="Z110" s="361"/>
      <c r="AA110" s="360"/>
      <c r="AB110" s="357"/>
      <c r="AC110" s="357"/>
      <c r="AD110" s="357"/>
      <c r="AE110" s="365" t="str">
        <f t="shared" si="33"/>
        <v/>
      </c>
      <c r="AF110" s="365" t="str">
        <f t="shared" si="34"/>
        <v/>
      </c>
      <c r="AG110" s="369" t="str">
        <f t="shared" si="35"/>
        <v/>
      </c>
      <c r="AH110" s="361"/>
      <c r="AI110" s="360"/>
      <c r="AJ110" s="357"/>
      <c r="AK110" s="357"/>
      <c r="AL110" s="357"/>
      <c r="AM110" s="365" t="str">
        <f t="shared" si="36"/>
        <v/>
      </c>
      <c r="AN110" s="366" t="str">
        <f t="shared" si="37"/>
        <v/>
      </c>
      <c r="AO110" s="365" t="str">
        <f t="shared" si="38"/>
        <v/>
      </c>
      <c r="AP110" s="361"/>
      <c r="AQ110" s="360"/>
      <c r="AR110" s="357"/>
      <c r="AS110" s="357"/>
      <c r="AT110" s="357"/>
      <c r="AU110" s="365" t="str">
        <f t="shared" si="39"/>
        <v/>
      </c>
      <c r="AV110" s="366" t="str">
        <f t="shared" si="40"/>
        <v/>
      </c>
      <c r="AW110" s="370" t="str">
        <f t="shared" si="41"/>
        <v/>
      </c>
      <c r="AX110" s="361"/>
    </row>
    <row r="111" spans="6:50" x14ac:dyDescent="0.35">
      <c r="F111" s="362" t="str">
        <f t="shared" si="28"/>
        <v/>
      </c>
      <c r="G111" s="27"/>
      <c r="H111" s="359"/>
      <c r="I111" s="141"/>
      <c r="J111" s="27"/>
      <c r="K111" s="360"/>
      <c r="L111" s="357"/>
      <c r="M111" s="357"/>
      <c r="N111" s="356"/>
      <c r="O111" s="364" t="str">
        <f t="shared" si="42"/>
        <v/>
      </c>
      <c r="P111" s="364" t="str">
        <f t="shared" si="29"/>
        <v/>
      </c>
      <c r="Q111" s="364" t="str">
        <f t="shared" si="43"/>
        <v/>
      </c>
      <c r="R111" s="358"/>
      <c r="S111" s="360"/>
      <c r="T111" s="357"/>
      <c r="U111" s="357"/>
      <c r="V111" s="357"/>
      <c r="W111" s="365" t="str">
        <f t="shared" si="30"/>
        <v/>
      </c>
      <c r="X111" s="366" t="str">
        <f t="shared" si="31"/>
        <v/>
      </c>
      <c r="Y111" s="365" t="str">
        <f t="shared" si="32"/>
        <v/>
      </c>
      <c r="Z111" s="361"/>
      <c r="AA111" s="360"/>
      <c r="AB111" s="357"/>
      <c r="AC111" s="357"/>
      <c r="AD111" s="357"/>
      <c r="AE111" s="365" t="str">
        <f t="shared" si="33"/>
        <v/>
      </c>
      <c r="AF111" s="365" t="str">
        <f t="shared" si="34"/>
        <v/>
      </c>
      <c r="AG111" s="369" t="str">
        <f t="shared" si="35"/>
        <v/>
      </c>
      <c r="AH111" s="361"/>
      <c r="AI111" s="360"/>
      <c r="AJ111" s="357"/>
      <c r="AK111" s="357"/>
      <c r="AL111" s="357"/>
      <c r="AM111" s="365" t="str">
        <f t="shared" si="36"/>
        <v/>
      </c>
      <c r="AN111" s="366" t="str">
        <f t="shared" si="37"/>
        <v/>
      </c>
      <c r="AO111" s="365" t="str">
        <f t="shared" si="38"/>
        <v/>
      </c>
      <c r="AP111" s="361"/>
      <c r="AQ111" s="360"/>
      <c r="AR111" s="357"/>
      <c r="AS111" s="357"/>
      <c r="AT111" s="357"/>
      <c r="AU111" s="365" t="str">
        <f t="shared" si="39"/>
        <v/>
      </c>
      <c r="AV111" s="366" t="str">
        <f t="shared" si="40"/>
        <v/>
      </c>
      <c r="AW111" s="370" t="str">
        <f t="shared" si="41"/>
        <v/>
      </c>
      <c r="AX111" s="361"/>
    </row>
    <row r="112" spans="6:50" x14ac:dyDescent="0.35">
      <c r="F112" s="362" t="str">
        <f t="shared" si="28"/>
        <v/>
      </c>
      <c r="G112" s="27"/>
      <c r="H112" s="359"/>
      <c r="I112" s="141"/>
      <c r="J112" s="27"/>
      <c r="K112" s="360"/>
      <c r="L112" s="357"/>
      <c r="M112" s="357"/>
      <c r="N112" s="356"/>
      <c r="O112" s="364" t="str">
        <f t="shared" si="42"/>
        <v/>
      </c>
      <c r="P112" s="364" t="str">
        <f t="shared" si="29"/>
        <v/>
      </c>
      <c r="Q112" s="364" t="str">
        <f t="shared" si="43"/>
        <v/>
      </c>
      <c r="R112" s="358"/>
      <c r="S112" s="360"/>
      <c r="T112" s="357"/>
      <c r="U112" s="357"/>
      <c r="V112" s="357"/>
      <c r="W112" s="365" t="str">
        <f t="shared" si="30"/>
        <v/>
      </c>
      <c r="X112" s="366" t="str">
        <f t="shared" si="31"/>
        <v/>
      </c>
      <c r="Y112" s="365" t="str">
        <f t="shared" si="32"/>
        <v/>
      </c>
      <c r="Z112" s="361"/>
      <c r="AA112" s="360"/>
      <c r="AB112" s="357"/>
      <c r="AC112" s="357"/>
      <c r="AD112" s="357"/>
      <c r="AE112" s="365" t="str">
        <f t="shared" si="33"/>
        <v/>
      </c>
      <c r="AF112" s="365" t="str">
        <f t="shared" si="34"/>
        <v/>
      </c>
      <c r="AG112" s="369" t="str">
        <f t="shared" si="35"/>
        <v/>
      </c>
      <c r="AH112" s="361"/>
      <c r="AI112" s="360"/>
      <c r="AJ112" s="357"/>
      <c r="AK112" s="357"/>
      <c r="AL112" s="357"/>
      <c r="AM112" s="365" t="str">
        <f t="shared" si="36"/>
        <v/>
      </c>
      <c r="AN112" s="366" t="str">
        <f t="shared" si="37"/>
        <v/>
      </c>
      <c r="AO112" s="365" t="str">
        <f t="shared" si="38"/>
        <v/>
      </c>
      <c r="AP112" s="361"/>
      <c r="AQ112" s="360"/>
      <c r="AR112" s="357"/>
      <c r="AS112" s="357"/>
      <c r="AT112" s="357"/>
      <c r="AU112" s="365" t="str">
        <f t="shared" si="39"/>
        <v/>
      </c>
      <c r="AV112" s="366" t="str">
        <f t="shared" si="40"/>
        <v/>
      </c>
      <c r="AW112" s="370" t="str">
        <f t="shared" si="41"/>
        <v/>
      </c>
      <c r="AX112" s="361"/>
    </row>
    <row r="113" spans="6:50" x14ac:dyDescent="0.35">
      <c r="F113" s="362" t="str">
        <f t="shared" si="28"/>
        <v/>
      </c>
      <c r="G113" s="27"/>
      <c r="H113" s="359"/>
      <c r="I113" s="141"/>
      <c r="J113" s="27"/>
      <c r="K113" s="360"/>
      <c r="L113" s="357"/>
      <c r="M113" s="357"/>
      <c r="N113" s="356"/>
      <c r="O113" s="364" t="str">
        <f t="shared" si="42"/>
        <v/>
      </c>
      <c r="P113" s="364" t="str">
        <f t="shared" si="29"/>
        <v/>
      </c>
      <c r="Q113" s="364" t="str">
        <f t="shared" si="43"/>
        <v/>
      </c>
      <c r="R113" s="358"/>
      <c r="S113" s="360"/>
      <c r="T113" s="357"/>
      <c r="U113" s="357"/>
      <c r="V113" s="357"/>
      <c r="W113" s="365" t="str">
        <f t="shared" si="30"/>
        <v/>
      </c>
      <c r="X113" s="366" t="str">
        <f t="shared" si="31"/>
        <v/>
      </c>
      <c r="Y113" s="365" t="str">
        <f t="shared" si="32"/>
        <v/>
      </c>
      <c r="Z113" s="361"/>
      <c r="AA113" s="360"/>
      <c r="AB113" s="357"/>
      <c r="AC113" s="357"/>
      <c r="AD113" s="357"/>
      <c r="AE113" s="365" t="str">
        <f t="shared" si="33"/>
        <v/>
      </c>
      <c r="AF113" s="365" t="str">
        <f t="shared" si="34"/>
        <v/>
      </c>
      <c r="AG113" s="369" t="str">
        <f t="shared" si="35"/>
        <v/>
      </c>
      <c r="AH113" s="361"/>
      <c r="AI113" s="360"/>
      <c r="AJ113" s="357"/>
      <c r="AK113" s="357"/>
      <c r="AL113" s="357"/>
      <c r="AM113" s="365" t="str">
        <f t="shared" si="36"/>
        <v/>
      </c>
      <c r="AN113" s="366" t="str">
        <f t="shared" si="37"/>
        <v/>
      </c>
      <c r="AO113" s="365" t="str">
        <f t="shared" si="38"/>
        <v/>
      </c>
      <c r="AP113" s="361"/>
      <c r="AQ113" s="360"/>
      <c r="AR113" s="357"/>
      <c r="AS113" s="357"/>
      <c r="AT113" s="357"/>
      <c r="AU113" s="365" t="str">
        <f t="shared" si="39"/>
        <v/>
      </c>
      <c r="AV113" s="366" t="str">
        <f t="shared" si="40"/>
        <v/>
      </c>
      <c r="AW113" s="370" t="str">
        <f t="shared" si="41"/>
        <v/>
      </c>
      <c r="AX113" s="361"/>
    </row>
    <row r="114" spans="6:50" x14ac:dyDescent="0.35">
      <c r="F114" s="362" t="str">
        <f t="shared" si="28"/>
        <v/>
      </c>
      <c r="G114" s="27"/>
      <c r="H114" s="359"/>
      <c r="I114" s="141"/>
      <c r="J114" s="27"/>
      <c r="K114" s="360"/>
      <c r="L114" s="357"/>
      <c r="M114" s="357"/>
      <c r="N114" s="356"/>
      <c r="O114" s="364" t="str">
        <f t="shared" si="42"/>
        <v/>
      </c>
      <c r="P114" s="364" t="str">
        <f t="shared" si="29"/>
        <v/>
      </c>
      <c r="Q114" s="364" t="str">
        <f t="shared" si="43"/>
        <v/>
      </c>
      <c r="R114" s="358"/>
      <c r="S114" s="360"/>
      <c r="T114" s="357"/>
      <c r="U114" s="357"/>
      <c r="V114" s="357"/>
      <c r="W114" s="365" t="str">
        <f t="shared" si="30"/>
        <v/>
      </c>
      <c r="X114" s="366" t="str">
        <f t="shared" si="31"/>
        <v/>
      </c>
      <c r="Y114" s="365" t="str">
        <f t="shared" si="32"/>
        <v/>
      </c>
      <c r="Z114" s="361"/>
      <c r="AA114" s="360"/>
      <c r="AB114" s="357"/>
      <c r="AC114" s="357"/>
      <c r="AD114" s="357"/>
      <c r="AE114" s="365" t="str">
        <f t="shared" si="33"/>
        <v/>
      </c>
      <c r="AF114" s="365" t="str">
        <f t="shared" si="34"/>
        <v/>
      </c>
      <c r="AG114" s="369" t="str">
        <f t="shared" si="35"/>
        <v/>
      </c>
      <c r="AH114" s="361"/>
      <c r="AI114" s="360"/>
      <c r="AJ114" s="357"/>
      <c r="AK114" s="357"/>
      <c r="AL114" s="357"/>
      <c r="AM114" s="365" t="str">
        <f t="shared" si="36"/>
        <v/>
      </c>
      <c r="AN114" s="366" t="str">
        <f t="shared" si="37"/>
        <v/>
      </c>
      <c r="AO114" s="365" t="str">
        <f t="shared" si="38"/>
        <v/>
      </c>
      <c r="AP114" s="361"/>
      <c r="AQ114" s="360"/>
      <c r="AR114" s="357"/>
      <c r="AS114" s="357"/>
      <c r="AT114" s="357"/>
      <c r="AU114" s="365" t="str">
        <f t="shared" si="39"/>
        <v/>
      </c>
      <c r="AV114" s="366" t="str">
        <f t="shared" si="40"/>
        <v/>
      </c>
      <c r="AW114" s="370" t="str">
        <f t="shared" si="41"/>
        <v/>
      </c>
      <c r="AX114" s="361"/>
    </row>
    <row r="115" spans="6:50" x14ac:dyDescent="0.35">
      <c r="F115" s="362" t="str">
        <f t="shared" si="28"/>
        <v/>
      </c>
      <c r="G115" s="27"/>
      <c r="H115" s="359"/>
      <c r="I115" s="141"/>
      <c r="J115" s="27"/>
      <c r="K115" s="360"/>
      <c r="L115" s="357"/>
      <c r="M115" s="357"/>
      <c r="N115" s="356"/>
      <c r="O115" s="364" t="str">
        <f t="shared" si="42"/>
        <v/>
      </c>
      <c r="P115" s="364" t="str">
        <f t="shared" si="29"/>
        <v/>
      </c>
      <c r="Q115" s="364" t="str">
        <f t="shared" si="43"/>
        <v/>
      </c>
      <c r="R115" s="358"/>
      <c r="S115" s="360"/>
      <c r="T115" s="357"/>
      <c r="U115" s="357"/>
      <c r="V115" s="357"/>
      <c r="W115" s="365" t="str">
        <f t="shared" si="30"/>
        <v/>
      </c>
      <c r="X115" s="366" t="str">
        <f t="shared" si="31"/>
        <v/>
      </c>
      <c r="Y115" s="365" t="str">
        <f t="shared" si="32"/>
        <v/>
      </c>
      <c r="Z115" s="361"/>
      <c r="AA115" s="360"/>
      <c r="AB115" s="357"/>
      <c r="AC115" s="357"/>
      <c r="AD115" s="357"/>
      <c r="AE115" s="365" t="str">
        <f t="shared" si="33"/>
        <v/>
      </c>
      <c r="AF115" s="365" t="str">
        <f t="shared" si="34"/>
        <v/>
      </c>
      <c r="AG115" s="369" t="str">
        <f t="shared" si="35"/>
        <v/>
      </c>
      <c r="AH115" s="361"/>
      <c r="AI115" s="360"/>
      <c r="AJ115" s="357"/>
      <c r="AK115" s="357"/>
      <c r="AL115" s="357"/>
      <c r="AM115" s="365" t="str">
        <f t="shared" si="36"/>
        <v/>
      </c>
      <c r="AN115" s="366" t="str">
        <f t="shared" si="37"/>
        <v/>
      </c>
      <c r="AO115" s="365" t="str">
        <f t="shared" si="38"/>
        <v/>
      </c>
      <c r="AP115" s="361"/>
      <c r="AQ115" s="360"/>
      <c r="AR115" s="357"/>
      <c r="AS115" s="357"/>
      <c r="AT115" s="357"/>
      <c r="AU115" s="365" t="str">
        <f t="shared" si="39"/>
        <v/>
      </c>
      <c r="AV115" s="366" t="str">
        <f t="shared" si="40"/>
        <v/>
      </c>
      <c r="AW115" s="370" t="str">
        <f t="shared" si="41"/>
        <v/>
      </c>
      <c r="AX115" s="361"/>
    </row>
    <row r="116" spans="6:50" x14ac:dyDescent="0.35">
      <c r="F116" s="362" t="str">
        <f t="shared" si="28"/>
        <v/>
      </c>
      <c r="G116" s="27"/>
      <c r="H116" s="359"/>
      <c r="I116" s="141"/>
      <c r="J116" s="27"/>
      <c r="K116" s="360"/>
      <c r="L116" s="357"/>
      <c r="M116" s="357"/>
      <c r="N116" s="356"/>
      <c r="O116" s="364" t="str">
        <f t="shared" si="42"/>
        <v/>
      </c>
      <c r="P116" s="364" t="str">
        <f t="shared" si="29"/>
        <v/>
      </c>
      <c r="Q116" s="364" t="str">
        <f t="shared" si="43"/>
        <v/>
      </c>
      <c r="R116" s="358"/>
      <c r="S116" s="360"/>
      <c r="T116" s="357"/>
      <c r="U116" s="357"/>
      <c r="V116" s="357"/>
      <c r="W116" s="365" t="str">
        <f t="shared" si="30"/>
        <v/>
      </c>
      <c r="X116" s="366" t="str">
        <f t="shared" si="31"/>
        <v/>
      </c>
      <c r="Y116" s="365" t="str">
        <f t="shared" si="32"/>
        <v/>
      </c>
      <c r="Z116" s="361"/>
      <c r="AA116" s="360"/>
      <c r="AB116" s="357"/>
      <c r="AC116" s="357"/>
      <c r="AD116" s="357"/>
      <c r="AE116" s="365" t="str">
        <f t="shared" si="33"/>
        <v/>
      </c>
      <c r="AF116" s="365" t="str">
        <f t="shared" si="34"/>
        <v/>
      </c>
      <c r="AG116" s="369" t="str">
        <f t="shared" si="35"/>
        <v/>
      </c>
      <c r="AH116" s="361"/>
      <c r="AI116" s="360"/>
      <c r="AJ116" s="357"/>
      <c r="AK116" s="357"/>
      <c r="AL116" s="357"/>
      <c r="AM116" s="365" t="str">
        <f t="shared" si="36"/>
        <v/>
      </c>
      <c r="AN116" s="366" t="str">
        <f t="shared" si="37"/>
        <v/>
      </c>
      <c r="AO116" s="365" t="str">
        <f t="shared" si="38"/>
        <v/>
      </c>
      <c r="AP116" s="361"/>
      <c r="AQ116" s="360"/>
      <c r="AR116" s="357"/>
      <c r="AS116" s="357"/>
      <c r="AT116" s="357"/>
      <c r="AU116" s="365" t="str">
        <f t="shared" si="39"/>
        <v/>
      </c>
      <c r="AV116" s="366" t="str">
        <f t="shared" si="40"/>
        <v/>
      </c>
      <c r="AW116" s="370" t="str">
        <f t="shared" si="41"/>
        <v/>
      </c>
      <c r="AX116" s="361"/>
    </row>
    <row r="117" spans="6:50" x14ac:dyDescent="0.35">
      <c r="F117" s="362" t="str">
        <f t="shared" si="28"/>
        <v/>
      </c>
      <c r="G117" s="27"/>
      <c r="H117" s="359"/>
      <c r="I117" s="141"/>
      <c r="J117" s="27"/>
      <c r="K117" s="360"/>
      <c r="L117" s="357"/>
      <c r="M117" s="357"/>
      <c r="N117" s="356"/>
      <c r="O117" s="364" t="str">
        <f t="shared" si="42"/>
        <v/>
      </c>
      <c r="P117" s="364" t="str">
        <f t="shared" si="29"/>
        <v/>
      </c>
      <c r="Q117" s="364" t="str">
        <f t="shared" si="43"/>
        <v/>
      </c>
      <c r="R117" s="358"/>
      <c r="S117" s="360"/>
      <c r="T117" s="357"/>
      <c r="U117" s="357"/>
      <c r="V117" s="357"/>
      <c r="W117" s="365" t="str">
        <f t="shared" si="30"/>
        <v/>
      </c>
      <c r="X117" s="366" t="str">
        <f t="shared" si="31"/>
        <v/>
      </c>
      <c r="Y117" s="365" t="str">
        <f t="shared" si="32"/>
        <v/>
      </c>
      <c r="Z117" s="361"/>
      <c r="AA117" s="360"/>
      <c r="AB117" s="357"/>
      <c r="AC117" s="357"/>
      <c r="AD117" s="357"/>
      <c r="AE117" s="365" t="str">
        <f t="shared" si="33"/>
        <v/>
      </c>
      <c r="AF117" s="365" t="str">
        <f t="shared" si="34"/>
        <v/>
      </c>
      <c r="AG117" s="369" t="str">
        <f t="shared" si="35"/>
        <v/>
      </c>
      <c r="AH117" s="361"/>
      <c r="AI117" s="360"/>
      <c r="AJ117" s="357"/>
      <c r="AK117" s="357"/>
      <c r="AL117" s="357"/>
      <c r="AM117" s="365" t="str">
        <f t="shared" si="36"/>
        <v/>
      </c>
      <c r="AN117" s="366" t="str">
        <f t="shared" si="37"/>
        <v/>
      </c>
      <c r="AO117" s="365" t="str">
        <f t="shared" si="38"/>
        <v/>
      </c>
      <c r="AP117" s="361"/>
      <c r="AQ117" s="360"/>
      <c r="AR117" s="357"/>
      <c r="AS117" s="357"/>
      <c r="AT117" s="357"/>
      <c r="AU117" s="365" t="str">
        <f t="shared" si="39"/>
        <v/>
      </c>
      <c r="AV117" s="366" t="str">
        <f t="shared" si="40"/>
        <v/>
      </c>
      <c r="AW117" s="370" t="str">
        <f t="shared" si="41"/>
        <v/>
      </c>
      <c r="AX117" s="361"/>
    </row>
    <row r="118" spans="6:50" x14ac:dyDescent="0.35">
      <c r="F118" s="362" t="str">
        <f t="shared" ref="F118:F149" si="44">IF(G118="","",ROW(A95))</f>
        <v/>
      </c>
      <c r="G118" s="27"/>
      <c r="H118" s="359"/>
      <c r="I118" s="141"/>
      <c r="J118" s="27"/>
      <c r="K118" s="360"/>
      <c r="L118" s="357"/>
      <c r="M118" s="357"/>
      <c r="N118" s="356"/>
      <c r="O118" s="364" t="str">
        <f t="shared" si="42"/>
        <v/>
      </c>
      <c r="P118" s="364" t="str">
        <f t="shared" ref="P118:P149" si="45">IF(ISERROR(M118/K118),"",(M118/K118))</f>
        <v/>
      </c>
      <c r="Q118" s="364" t="str">
        <f t="shared" si="43"/>
        <v/>
      </c>
      <c r="R118" s="358"/>
      <c r="S118" s="360"/>
      <c r="T118" s="357"/>
      <c r="U118" s="357"/>
      <c r="V118" s="357"/>
      <c r="W118" s="365" t="str">
        <f t="shared" ref="W118:W149" si="46">IF(ISERROR(T118/S118),"",(T118/S118))</f>
        <v/>
      </c>
      <c r="X118" s="366" t="str">
        <f t="shared" ref="X118:X149" si="47">IF(ISERROR(U118/$S118),"",(U118/$S118))</f>
        <v/>
      </c>
      <c r="Y118" s="365" t="str">
        <f t="shared" ref="Y118:Y149" si="48">IF(ISERROR(V118/$S118),"",(V118/$S118))</f>
        <v/>
      </c>
      <c r="Z118" s="361"/>
      <c r="AA118" s="360"/>
      <c r="AB118" s="357"/>
      <c r="AC118" s="357"/>
      <c r="AD118" s="357"/>
      <c r="AE118" s="365" t="str">
        <f t="shared" ref="AE118:AE149" si="49">IF(ISERROR(AB118/$AA118),"",(AB118/$AA118))</f>
        <v/>
      </c>
      <c r="AF118" s="365" t="str">
        <f t="shared" ref="AF118:AF149" si="50">IF(ISERROR(AC118/$AA118),"",(AC118/$AA118))</f>
        <v/>
      </c>
      <c r="AG118" s="369" t="str">
        <f t="shared" ref="AG118:AG149" si="51">IF(ISERROR(AD118/$AA118),"",(AD118/$AA118))</f>
        <v/>
      </c>
      <c r="AH118" s="361"/>
      <c r="AI118" s="360"/>
      <c r="AJ118" s="357"/>
      <c r="AK118" s="357"/>
      <c r="AL118" s="357"/>
      <c r="AM118" s="365" t="str">
        <f t="shared" ref="AM118:AM149" si="52">IF(ISERROR(AJ118/$AI118),"",(AJ118/$AI118))</f>
        <v/>
      </c>
      <c r="AN118" s="366" t="str">
        <f t="shared" ref="AN118:AN149" si="53">IF(ISERROR(AK118/$AI118),"",(AK118/$AI118))</f>
        <v/>
      </c>
      <c r="AO118" s="365" t="str">
        <f t="shared" ref="AO118:AO149" si="54">IF(ISERROR(AL118/$AI118),"",(AL118/$AI118))</f>
        <v/>
      </c>
      <c r="AP118" s="361"/>
      <c r="AQ118" s="360"/>
      <c r="AR118" s="357"/>
      <c r="AS118" s="357"/>
      <c r="AT118" s="357"/>
      <c r="AU118" s="365" t="str">
        <f t="shared" ref="AU118:AU149" si="55">IF(ISERROR(AR118/$AQ118),"",(AR118/$AQ118))</f>
        <v/>
      </c>
      <c r="AV118" s="366" t="str">
        <f t="shared" ref="AV118:AV149" si="56">IF(ISERROR(AS118/$AQ118),"",(AS118/$AQ118))</f>
        <v/>
      </c>
      <c r="AW118" s="370" t="str">
        <f t="shared" ref="AW118:AW149" si="57">IF(ISERROR(AT118/$AQ118),"",(AT118/$AQ118))</f>
        <v/>
      </c>
      <c r="AX118" s="361"/>
    </row>
    <row r="119" spans="6:50" x14ac:dyDescent="0.35">
      <c r="F119" s="362" t="str">
        <f t="shared" si="44"/>
        <v/>
      </c>
      <c r="G119" s="27"/>
      <c r="H119" s="359"/>
      <c r="I119" s="141"/>
      <c r="J119" s="27"/>
      <c r="K119" s="360"/>
      <c r="L119" s="357"/>
      <c r="M119" s="357"/>
      <c r="N119" s="356"/>
      <c r="O119" s="364" t="str">
        <f t="shared" si="42"/>
        <v/>
      </c>
      <c r="P119" s="364" t="str">
        <f t="shared" si="45"/>
        <v/>
      </c>
      <c r="Q119" s="364" t="str">
        <f t="shared" si="43"/>
        <v/>
      </c>
      <c r="R119" s="358"/>
      <c r="S119" s="360"/>
      <c r="T119" s="357"/>
      <c r="U119" s="357"/>
      <c r="V119" s="357"/>
      <c r="W119" s="365" t="str">
        <f t="shared" si="46"/>
        <v/>
      </c>
      <c r="X119" s="366" t="str">
        <f t="shared" si="47"/>
        <v/>
      </c>
      <c r="Y119" s="365" t="str">
        <f t="shared" si="48"/>
        <v/>
      </c>
      <c r="Z119" s="361"/>
      <c r="AA119" s="360"/>
      <c r="AB119" s="357"/>
      <c r="AC119" s="357"/>
      <c r="AD119" s="357"/>
      <c r="AE119" s="365" t="str">
        <f t="shared" si="49"/>
        <v/>
      </c>
      <c r="AF119" s="365" t="str">
        <f t="shared" si="50"/>
        <v/>
      </c>
      <c r="AG119" s="369" t="str">
        <f t="shared" si="51"/>
        <v/>
      </c>
      <c r="AH119" s="361"/>
      <c r="AI119" s="360"/>
      <c r="AJ119" s="357"/>
      <c r="AK119" s="357"/>
      <c r="AL119" s="357"/>
      <c r="AM119" s="365" t="str">
        <f t="shared" si="52"/>
        <v/>
      </c>
      <c r="AN119" s="366" t="str">
        <f t="shared" si="53"/>
        <v/>
      </c>
      <c r="AO119" s="365" t="str">
        <f t="shared" si="54"/>
        <v/>
      </c>
      <c r="AP119" s="361"/>
      <c r="AQ119" s="360"/>
      <c r="AR119" s="357"/>
      <c r="AS119" s="357"/>
      <c r="AT119" s="357"/>
      <c r="AU119" s="365" t="str">
        <f t="shared" si="55"/>
        <v/>
      </c>
      <c r="AV119" s="366" t="str">
        <f t="shared" si="56"/>
        <v/>
      </c>
      <c r="AW119" s="370" t="str">
        <f t="shared" si="57"/>
        <v/>
      </c>
      <c r="AX119" s="361"/>
    </row>
    <row r="120" spans="6:50" x14ac:dyDescent="0.35">
      <c r="F120" s="362" t="str">
        <f t="shared" si="44"/>
        <v/>
      </c>
      <c r="G120" s="27"/>
      <c r="H120" s="359"/>
      <c r="I120" s="141"/>
      <c r="J120" s="27"/>
      <c r="K120" s="360"/>
      <c r="L120" s="357"/>
      <c r="M120" s="357"/>
      <c r="N120" s="356"/>
      <c r="O120" s="364" t="str">
        <f t="shared" si="42"/>
        <v/>
      </c>
      <c r="P120" s="364" t="str">
        <f t="shared" si="45"/>
        <v/>
      </c>
      <c r="Q120" s="364" t="str">
        <f t="shared" si="43"/>
        <v/>
      </c>
      <c r="R120" s="358"/>
      <c r="S120" s="360"/>
      <c r="T120" s="357"/>
      <c r="U120" s="357"/>
      <c r="V120" s="357"/>
      <c r="W120" s="365" t="str">
        <f t="shared" si="46"/>
        <v/>
      </c>
      <c r="X120" s="366" t="str">
        <f t="shared" si="47"/>
        <v/>
      </c>
      <c r="Y120" s="365" t="str">
        <f t="shared" si="48"/>
        <v/>
      </c>
      <c r="Z120" s="361"/>
      <c r="AA120" s="360"/>
      <c r="AB120" s="357"/>
      <c r="AC120" s="357"/>
      <c r="AD120" s="357"/>
      <c r="AE120" s="365" t="str">
        <f t="shared" si="49"/>
        <v/>
      </c>
      <c r="AF120" s="365" t="str">
        <f t="shared" si="50"/>
        <v/>
      </c>
      <c r="AG120" s="369" t="str">
        <f t="shared" si="51"/>
        <v/>
      </c>
      <c r="AH120" s="361"/>
      <c r="AI120" s="360"/>
      <c r="AJ120" s="357"/>
      <c r="AK120" s="357"/>
      <c r="AL120" s="357"/>
      <c r="AM120" s="365" t="str">
        <f t="shared" si="52"/>
        <v/>
      </c>
      <c r="AN120" s="366" t="str">
        <f t="shared" si="53"/>
        <v/>
      </c>
      <c r="AO120" s="365" t="str">
        <f t="shared" si="54"/>
        <v/>
      </c>
      <c r="AP120" s="361"/>
      <c r="AQ120" s="360"/>
      <c r="AR120" s="357"/>
      <c r="AS120" s="357"/>
      <c r="AT120" s="357"/>
      <c r="AU120" s="365" t="str">
        <f t="shared" si="55"/>
        <v/>
      </c>
      <c r="AV120" s="366" t="str">
        <f t="shared" si="56"/>
        <v/>
      </c>
      <c r="AW120" s="370" t="str">
        <f t="shared" si="57"/>
        <v/>
      </c>
      <c r="AX120" s="361"/>
    </row>
    <row r="121" spans="6:50" x14ac:dyDescent="0.35">
      <c r="F121" s="362" t="str">
        <f t="shared" si="44"/>
        <v/>
      </c>
      <c r="G121" s="27"/>
      <c r="H121" s="359"/>
      <c r="I121" s="141"/>
      <c r="J121" s="27"/>
      <c r="K121" s="360"/>
      <c r="L121" s="357"/>
      <c r="M121" s="357"/>
      <c r="N121" s="356"/>
      <c r="O121" s="364" t="str">
        <f t="shared" si="42"/>
        <v/>
      </c>
      <c r="P121" s="364" t="str">
        <f t="shared" si="45"/>
        <v/>
      </c>
      <c r="Q121" s="364" t="str">
        <f t="shared" si="43"/>
        <v/>
      </c>
      <c r="R121" s="358"/>
      <c r="S121" s="360"/>
      <c r="T121" s="357"/>
      <c r="U121" s="357"/>
      <c r="V121" s="357"/>
      <c r="W121" s="365" t="str">
        <f t="shared" si="46"/>
        <v/>
      </c>
      <c r="X121" s="366" t="str">
        <f t="shared" si="47"/>
        <v/>
      </c>
      <c r="Y121" s="365" t="str">
        <f t="shared" si="48"/>
        <v/>
      </c>
      <c r="Z121" s="361"/>
      <c r="AA121" s="360"/>
      <c r="AB121" s="357"/>
      <c r="AC121" s="357"/>
      <c r="AD121" s="357"/>
      <c r="AE121" s="365" t="str">
        <f t="shared" si="49"/>
        <v/>
      </c>
      <c r="AF121" s="365" t="str">
        <f t="shared" si="50"/>
        <v/>
      </c>
      <c r="AG121" s="369" t="str">
        <f t="shared" si="51"/>
        <v/>
      </c>
      <c r="AH121" s="361"/>
      <c r="AI121" s="360"/>
      <c r="AJ121" s="357"/>
      <c r="AK121" s="357"/>
      <c r="AL121" s="357"/>
      <c r="AM121" s="365" t="str">
        <f t="shared" si="52"/>
        <v/>
      </c>
      <c r="AN121" s="366" t="str">
        <f t="shared" si="53"/>
        <v/>
      </c>
      <c r="AO121" s="365" t="str">
        <f t="shared" si="54"/>
        <v/>
      </c>
      <c r="AP121" s="361"/>
      <c r="AQ121" s="360"/>
      <c r="AR121" s="357"/>
      <c r="AS121" s="357"/>
      <c r="AT121" s="357"/>
      <c r="AU121" s="365" t="str">
        <f t="shared" si="55"/>
        <v/>
      </c>
      <c r="AV121" s="366" t="str">
        <f t="shared" si="56"/>
        <v/>
      </c>
      <c r="AW121" s="370" t="str">
        <f t="shared" si="57"/>
        <v/>
      </c>
      <c r="AX121" s="361"/>
    </row>
    <row r="122" spans="6:50" x14ac:dyDescent="0.35">
      <c r="F122" s="362" t="str">
        <f t="shared" si="44"/>
        <v/>
      </c>
      <c r="G122" s="27"/>
      <c r="H122" s="359"/>
      <c r="I122" s="141"/>
      <c r="J122" s="27"/>
      <c r="K122" s="360"/>
      <c r="L122" s="357"/>
      <c r="M122" s="357"/>
      <c r="N122" s="356"/>
      <c r="O122" s="364" t="str">
        <f t="shared" si="42"/>
        <v/>
      </c>
      <c r="P122" s="364" t="str">
        <f t="shared" si="45"/>
        <v/>
      </c>
      <c r="Q122" s="364" t="str">
        <f t="shared" si="43"/>
        <v/>
      </c>
      <c r="R122" s="358"/>
      <c r="S122" s="360"/>
      <c r="T122" s="357"/>
      <c r="U122" s="357"/>
      <c r="V122" s="357"/>
      <c r="W122" s="365" t="str">
        <f t="shared" si="46"/>
        <v/>
      </c>
      <c r="X122" s="366" t="str">
        <f t="shared" si="47"/>
        <v/>
      </c>
      <c r="Y122" s="365" t="str">
        <f t="shared" si="48"/>
        <v/>
      </c>
      <c r="Z122" s="361"/>
      <c r="AA122" s="360"/>
      <c r="AB122" s="357"/>
      <c r="AC122" s="357"/>
      <c r="AD122" s="357"/>
      <c r="AE122" s="365" t="str">
        <f t="shared" si="49"/>
        <v/>
      </c>
      <c r="AF122" s="365" t="str">
        <f t="shared" si="50"/>
        <v/>
      </c>
      <c r="AG122" s="369" t="str">
        <f t="shared" si="51"/>
        <v/>
      </c>
      <c r="AH122" s="361"/>
      <c r="AI122" s="360"/>
      <c r="AJ122" s="357"/>
      <c r="AK122" s="357"/>
      <c r="AL122" s="357"/>
      <c r="AM122" s="365" t="str">
        <f t="shared" si="52"/>
        <v/>
      </c>
      <c r="AN122" s="366" t="str">
        <f t="shared" si="53"/>
        <v/>
      </c>
      <c r="AO122" s="365" t="str">
        <f t="shared" si="54"/>
        <v/>
      </c>
      <c r="AP122" s="361"/>
      <c r="AQ122" s="360"/>
      <c r="AR122" s="357"/>
      <c r="AS122" s="357"/>
      <c r="AT122" s="357"/>
      <c r="AU122" s="365" t="str">
        <f t="shared" si="55"/>
        <v/>
      </c>
      <c r="AV122" s="366" t="str">
        <f t="shared" si="56"/>
        <v/>
      </c>
      <c r="AW122" s="370" t="str">
        <f t="shared" si="57"/>
        <v/>
      </c>
      <c r="AX122" s="361"/>
    </row>
    <row r="123" spans="6:50" x14ac:dyDescent="0.35">
      <c r="F123" s="362" t="str">
        <f t="shared" si="44"/>
        <v/>
      </c>
      <c r="G123" s="27"/>
      <c r="H123" s="359"/>
      <c r="I123" s="141"/>
      <c r="J123" s="27"/>
      <c r="K123" s="360"/>
      <c r="L123" s="357"/>
      <c r="M123" s="357"/>
      <c r="N123" s="356"/>
      <c r="O123" s="364" t="str">
        <f t="shared" si="42"/>
        <v/>
      </c>
      <c r="P123" s="364" t="str">
        <f t="shared" si="45"/>
        <v/>
      </c>
      <c r="Q123" s="364" t="str">
        <f t="shared" si="43"/>
        <v/>
      </c>
      <c r="R123" s="358"/>
      <c r="S123" s="360"/>
      <c r="T123" s="357"/>
      <c r="U123" s="357"/>
      <c r="V123" s="357"/>
      <c r="W123" s="365" t="str">
        <f t="shared" si="46"/>
        <v/>
      </c>
      <c r="X123" s="366" t="str">
        <f t="shared" si="47"/>
        <v/>
      </c>
      <c r="Y123" s="365" t="str">
        <f t="shared" si="48"/>
        <v/>
      </c>
      <c r="Z123" s="361"/>
      <c r="AA123" s="360"/>
      <c r="AB123" s="357"/>
      <c r="AC123" s="357"/>
      <c r="AD123" s="357"/>
      <c r="AE123" s="365" t="str">
        <f t="shared" si="49"/>
        <v/>
      </c>
      <c r="AF123" s="365" t="str">
        <f t="shared" si="50"/>
        <v/>
      </c>
      <c r="AG123" s="369" t="str">
        <f t="shared" si="51"/>
        <v/>
      </c>
      <c r="AH123" s="361"/>
      <c r="AI123" s="360"/>
      <c r="AJ123" s="357"/>
      <c r="AK123" s="357"/>
      <c r="AL123" s="357"/>
      <c r="AM123" s="365" t="str">
        <f t="shared" si="52"/>
        <v/>
      </c>
      <c r="AN123" s="366" t="str">
        <f t="shared" si="53"/>
        <v/>
      </c>
      <c r="AO123" s="365" t="str">
        <f t="shared" si="54"/>
        <v/>
      </c>
      <c r="AP123" s="361"/>
      <c r="AQ123" s="360"/>
      <c r="AR123" s="357"/>
      <c r="AS123" s="357"/>
      <c r="AT123" s="357"/>
      <c r="AU123" s="365" t="str">
        <f t="shared" si="55"/>
        <v/>
      </c>
      <c r="AV123" s="366" t="str">
        <f t="shared" si="56"/>
        <v/>
      </c>
      <c r="AW123" s="370" t="str">
        <f t="shared" si="57"/>
        <v/>
      </c>
      <c r="AX123" s="361"/>
    </row>
    <row r="124" spans="6:50" x14ac:dyDescent="0.35">
      <c r="F124" s="362" t="str">
        <f t="shared" si="44"/>
        <v/>
      </c>
      <c r="G124" s="27"/>
      <c r="H124" s="359"/>
      <c r="I124" s="141"/>
      <c r="J124" s="27"/>
      <c r="K124" s="360"/>
      <c r="L124" s="357"/>
      <c r="M124" s="357"/>
      <c r="N124" s="356"/>
      <c r="O124" s="364" t="str">
        <f t="shared" si="42"/>
        <v/>
      </c>
      <c r="P124" s="364" t="str">
        <f t="shared" si="45"/>
        <v/>
      </c>
      <c r="Q124" s="364" t="str">
        <f t="shared" si="43"/>
        <v/>
      </c>
      <c r="R124" s="358"/>
      <c r="S124" s="360"/>
      <c r="T124" s="357"/>
      <c r="U124" s="357"/>
      <c r="V124" s="357"/>
      <c r="W124" s="365" t="str">
        <f t="shared" si="46"/>
        <v/>
      </c>
      <c r="X124" s="366" t="str">
        <f t="shared" si="47"/>
        <v/>
      </c>
      <c r="Y124" s="365" t="str">
        <f t="shared" si="48"/>
        <v/>
      </c>
      <c r="Z124" s="361"/>
      <c r="AA124" s="360"/>
      <c r="AB124" s="357"/>
      <c r="AC124" s="357"/>
      <c r="AD124" s="357"/>
      <c r="AE124" s="365" t="str">
        <f t="shared" si="49"/>
        <v/>
      </c>
      <c r="AF124" s="365" t="str">
        <f t="shared" si="50"/>
        <v/>
      </c>
      <c r="AG124" s="369" t="str">
        <f t="shared" si="51"/>
        <v/>
      </c>
      <c r="AH124" s="361"/>
      <c r="AI124" s="360"/>
      <c r="AJ124" s="357"/>
      <c r="AK124" s="357"/>
      <c r="AL124" s="357"/>
      <c r="AM124" s="365" t="str">
        <f t="shared" si="52"/>
        <v/>
      </c>
      <c r="AN124" s="366" t="str">
        <f t="shared" si="53"/>
        <v/>
      </c>
      <c r="AO124" s="365" t="str">
        <f t="shared" si="54"/>
        <v/>
      </c>
      <c r="AP124" s="361"/>
      <c r="AQ124" s="360"/>
      <c r="AR124" s="357"/>
      <c r="AS124" s="357"/>
      <c r="AT124" s="357"/>
      <c r="AU124" s="365" t="str">
        <f t="shared" si="55"/>
        <v/>
      </c>
      <c r="AV124" s="366" t="str">
        <f t="shared" si="56"/>
        <v/>
      </c>
      <c r="AW124" s="370" t="str">
        <f t="shared" si="57"/>
        <v/>
      </c>
      <c r="AX124" s="361"/>
    </row>
    <row r="125" spans="6:50" x14ac:dyDescent="0.35">
      <c r="F125" s="362" t="str">
        <f t="shared" si="44"/>
        <v/>
      </c>
      <c r="G125" s="27"/>
      <c r="H125" s="359"/>
      <c r="I125" s="141"/>
      <c r="J125" s="27"/>
      <c r="K125" s="360"/>
      <c r="L125" s="357"/>
      <c r="M125" s="357"/>
      <c r="N125" s="356"/>
      <c r="O125" s="364" t="str">
        <f t="shared" si="42"/>
        <v/>
      </c>
      <c r="P125" s="364" t="str">
        <f t="shared" si="45"/>
        <v/>
      </c>
      <c r="Q125" s="364" t="str">
        <f t="shared" si="43"/>
        <v/>
      </c>
      <c r="R125" s="358"/>
      <c r="S125" s="360"/>
      <c r="T125" s="357"/>
      <c r="U125" s="357"/>
      <c r="V125" s="357"/>
      <c r="W125" s="365" t="str">
        <f t="shared" si="46"/>
        <v/>
      </c>
      <c r="X125" s="366" t="str">
        <f t="shared" si="47"/>
        <v/>
      </c>
      <c r="Y125" s="365" t="str">
        <f t="shared" si="48"/>
        <v/>
      </c>
      <c r="Z125" s="361"/>
      <c r="AA125" s="360"/>
      <c r="AB125" s="357"/>
      <c r="AC125" s="357"/>
      <c r="AD125" s="357"/>
      <c r="AE125" s="365" t="str">
        <f t="shared" si="49"/>
        <v/>
      </c>
      <c r="AF125" s="365" t="str">
        <f t="shared" si="50"/>
        <v/>
      </c>
      <c r="AG125" s="369" t="str">
        <f t="shared" si="51"/>
        <v/>
      </c>
      <c r="AH125" s="361"/>
      <c r="AI125" s="360"/>
      <c r="AJ125" s="357"/>
      <c r="AK125" s="357"/>
      <c r="AL125" s="357"/>
      <c r="AM125" s="365" t="str">
        <f t="shared" si="52"/>
        <v/>
      </c>
      <c r="AN125" s="366" t="str">
        <f t="shared" si="53"/>
        <v/>
      </c>
      <c r="AO125" s="365" t="str">
        <f t="shared" si="54"/>
        <v/>
      </c>
      <c r="AP125" s="361"/>
      <c r="AQ125" s="360"/>
      <c r="AR125" s="357"/>
      <c r="AS125" s="357"/>
      <c r="AT125" s="357"/>
      <c r="AU125" s="365" t="str">
        <f t="shared" si="55"/>
        <v/>
      </c>
      <c r="AV125" s="366" t="str">
        <f t="shared" si="56"/>
        <v/>
      </c>
      <c r="AW125" s="370" t="str">
        <f t="shared" si="57"/>
        <v/>
      </c>
      <c r="AX125" s="361"/>
    </row>
    <row r="126" spans="6:50" x14ac:dyDescent="0.35">
      <c r="F126" s="362" t="str">
        <f t="shared" si="44"/>
        <v/>
      </c>
      <c r="G126" s="27"/>
      <c r="H126" s="359"/>
      <c r="I126" s="141"/>
      <c r="J126" s="27"/>
      <c r="K126" s="360"/>
      <c r="L126" s="357"/>
      <c r="M126" s="357"/>
      <c r="N126" s="356"/>
      <c r="O126" s="364" t="str">
        <f t="shared" si="42"/>
        <v/>
      </c>
      <c r="P126" s="364" t="str">
        <f t="shared" si="45"/>
        <v/>
      </c>
      <c r="Q126" s="364" t="str">
        <f t="shared" si="43"/>
        <v/>
      </c>
      <c r="R126" s="358"/>
      <c r="S126" s="360"/>
      <c r="T126" s="357"/>
      <c r="U126" s="357"/>
      <c r="V126" s="357"/>
      <c r="W126" s="365" t="str">
        <f t="shared" si="46"/>
        <v/>
      </c>
      <c r="X126" s="366" t="str">
        <f t="shared" si="47"/>
        <v/>
      </c>
      <c r="Y126" s="365" t="str">
        <f t="shared" si="48"/>
        <v/>
      </c>
      <c r="Z126" s="361"/>
      <c r="AA126" s="360"/>
      <c r="AB126" s="357"/>
      <c r="AC126" s="357"/>
      <c r="AD126" s="357"/>
      <c r="AE126" s="365" t="str">
        <f t="shared" si="49"/>
        <v/>
      </c>
      <c r="AF126" s="365" t="str">
        <f t="shared" si="50"/>
        <v/>
      </c>
      <c r="AG126" s="369" t="str">
        <f t="shared" si="51"/>
        <v/>
      </c>
      <c r="AH126" s="361"/>
      <c r="AI126" s="360"/>
      <c r="AJ126" s="357"/>
      <c r="AK126" s="357"/>
      <c r="AL126" s="357"/>
      <c r="AM126" s="365" t="str">
        <f t="shared" si="52"/>
        <v/>
      </c>
      <c r="AN126" s="366" t="str">
        <f t="shared" si="53"/>
        <v/>
      </c>
      <c r="AO126" s="365" t="str">
        <f t="shared" si="54"/>
        <v/>
      </c>
      <c r="AP126" s="361"/>
      <c r="AQ126" s="360"/>
      <c r="AR126" s="357"/>
      <c r="AS126" s="357"/>
      <c r="AT126" s="357"/>
      <c r="AU126" s="365" t="str">
        <f t="shared" si="55"/>
        <v/>
      </c>
      <c r="AV126" s="366" t="str">
        <f t="shared" si="56"/>
        <v/>
      </c>
      <c r="AW126" s="370" t="str">
        <f t="shared" si="57"/>
        <v/>
      </c>
      <c r="AX126" s="361"/>
    </row>
    <row r="127" spans="6:50" x14ac:dyDescent="0.35">
      <c r="F127" s="362" t="str">
        <f t="shared" si="44"/>
        <v/>
      </c>
      <c r="G127" s="27"/>
      <c r="H127" s="359"/>
      <c r="I127" s="141"/>
      <c r="J127" s="27"/>
      <c r="K127" s="360"/>
      <c r="L127" s="357"/>
      <c r="M127" s="357"/>
      <c r="N127" s="356"/>
      <c r="O127" s="364" t="str">
        <f t="shared" si="42"/>
        <v/>
      </c>
      <c r="P127" s="364" t="str">
        <f t="shared" si="45"/>
        <v/>
      </c>
      <c r="Q127" s="364" t="str">
        <f t="shared" si="43"/>
        <v/>
      </c>
      <c r="R127" s="358"/>
      <c r="S127" s="360"/>
      <c r="T127" s="357"/>
      <c r="U127" s="357"/>
      <c r="V127" s="357"/>
      <c r="W127" s="365" t="str">
        <f t="shared" si="46"/>
        <v/>
      </c>
      <c r="X127" s="366" t="str">
        <f t="shared" si="47"/>
        <v/>
      </c>
      <c r="Y127" s="365" t="str">
        <f t="shared" si="48"/>
        <v/>
      </c>
      <c r="Z127" s="361"/>
      <c r="AA127" s="360"/>
      <c r="AB127" s="357"/>
      <c r="AC127" s="357"/>
      <c r="AD127" s="357"/>
      <c r="AE127" s="365" t="str">
        <f t="shared" si="49"/>
        <v/>
      </c>
      <c r="AF127" s="365" t="str">
        <f t="shared" si="50"/>
        <v/>
      </c>
      <c r="AG127" s="369" t="str">
        <f t="shared" si="51"/>
        <v/>
      </c>
      <c r="AH127" s="361"/>
      <c r="AI127" s="360"/>
      <c r="AJ127" s="357"/>
      <c r="AK127" s="357"/>
      <c r="AL127" s="357"/>
      <c r="AM127" s="365" t="str">
        <f t="shared" si="52"/>
        <v/>
      </c>
      <c r="AN127" s="366" t="str">
        <f t="shared" si="53"/>
        <v/>
      </c>
      <c r="AO127" s="365" t="str">
        <f t="shared" si="54"/>
        <v/>
      </c>
      <c r="AP127" s="361"/>
      <c r="AQ127" s="360"/>
      <c r="AR127" s="357"/>
      <c r="AS127" s="357"/>
      <c r="AT127" s="357"/>
      <c r="AU127" s="365" t="str">
        <f t="shared" si="55"/>
        <v/>
      </c>
      <c r="AV127" s="366" t="str">
        <f t="shared" si="56"/>
        <v/>
      </c>
      <c r="AW127" s="370" t="str">
        <f t="shared" si="57"/>
        <v/>
      </c>
      <c r="AX127" s="361"/>
    </row>
    <row r="128" spans="6:50" x14ac:dyDescent="0.35">
      <c r="F128" s="362" t="str">
        <f t="shared" si="44"/>
        <v/>
      </c>
      <c r="G128" s="27"/>
      <c r="H128" s="359"/>
      <c r="I128" s="141"/>
      <c r="J128" s="27"/>
      <c r="K128" s="360"/>
      <c r="L128" s="357"/>
      <c r="M128" s="357"/>
      <c r="N128" s="356"/>
      <c r="O128" s="364" t="str">
        <f t="shared" si="42"/>
        <v/>
      </c>
      <c r="P128" s="364" t="str">
        <f t="shared" si="45"/>
        <v/>
      </c>
      <c r="Q128" s="364" t="str">
        <f t="shared" si="43"/>
        <v/>
      </c>
      <c r="R128" s="358"/>
      <c r="S128" s="360"/>
      <c r="T128" s="357"/>
      <c r="U128" s="357"/>
      <c r="V128" s="357"/>
      <c r="W128" s="365" t="str">
        <f t="shared" si="46"/>
        <v/>
      </c>
      <c r="X128" s="366" t="str">
        <f t="shared" si="47"/>
        <v/>
      </c>
      <c r="Y128" s="365" t="str">
        <f t="shared" si="48"/>
        <v/>
      </c>
      <c r="Z128" s="361"/>
      <c r="AA128" s="360"/>
      <c r="AB128" s="357"/>
      <c r="AC128" s="357"/>
      <c r="AD128" s="357"/>
      <c r="AE128" s="365" t="str">
        <f t="shared" si="49"/>
        <v/>
      </c>
      <c r="AF128" s="365" t="str">
        <f t="shared" si="50"/>
        <v/>
      </c>
      <c r="AG128" s="369" t="str">
        <f t="shared" si="51"/>
        <v/>
      </c>
      <c r="AH128" s="361"/>
      <c r="AI128" s="360"/>
      <c r="AJ128" s="357"/>
      <c r="AK128" s="357"/>
      <c r="AL128" s="357"/>
      <c r="AM128" s="365" t="str">
        <f t="shared" si="52"/>
        <v/>
      </c>
      <c r="AN128" s="366" t="str">
        <f t="shared" si="53"/>
        <v/>
      </c>
      <c r="AO128" s="365" t="str">
        <f t="shared" si="54"/>
        <v/>
      </c>
      <c r="AP128" s="361"/>
      <c r="AQ128" s="360"/>
      <c r="AR128" s="357"/>
      <c r="AS128" s="357"/>
      <c r="AT128" s="357"/>
      <c r="AU128" s="365" t="str">
        <f t="shared" si="55"/>
        <v/>
      </c>
      <c r="AV128" s="366" t="str">
        <f t="shared" si="56"/>
        <v/>
      </c>
      <c r="AW128" s="370" t="str">
        <f t="shared" si="57"/>
        <v/>
      </c>
      <c r="AX128" s="361"/>
    </row>
    <row r="129" spans="6:50" x14ac:dyDescent="0.35">
      <c r="F129" s="362" t="str">
        <f t="shared" si="44"/>
        <v/>
      </c>
      <c r="G129" s="27"/>
      <c r="H129" s="359"/>
      <c r="I129" s="141"/>
      <c r="J129" s="27"/>
      <c r="K129" s="360"/>
      <c r="L129" s="357"/>
      <c r="M129" s="357"/>
      <c r="N129" s="356"/>
      <c r="O129" s="364" t="str">
        <f t="shared" si="42"/>
        <v/>
      </c>
      <c r="P129" s="364" t="str">
        <f t="shared" si="45"/>
        <v/>
      </c>
      <c r="Q129" s="364" t="str">
        <f t="shared" si="43"/>
        <v/>
      </c>
      <c r="R129" s="358"/>
      <c r="S129" s="360"/>
      <c r="T129" s="357"/>
      <c r="U129" s="357"/>
      <c r="V129" s="357"/>
      <c r="W129" s="365" t="str">
        <f t="shared" si="46"/>
        <v/>
      </c>
      <c r="X129" s="366" t="str">
        <f t="shared" si="47"/>
        <v/>
      </c>
      <c r="Y129" s="365" t="str">
        <f t="shared" si="48"/>
        <v/>
      </c>
      <c r="Z129" s="361"/>
      <c r="AA129" s="360"/>
      <c r="AB129" s="357"/>
      <c r="AC129" s="357"/>
      <c r="AD129" s="357"/>
      <c r="AE129" s="365" t="str">
        <f t="shared" si="49"/>
        <v/>
      </c>
      <c r="AF129" s="365" t="str">
        <f t="shared" si="50"/>
        <v/>
      </c>
      <c r="AG129" s="369" t="str">
        <f t="shared" si="51"/>
        <v/>
      </c>
      <c r="AH129" s="361"/>
      <c r="AI129" s="360"/>
      <c r="AJ129" s="357"/>
      <c r="AK129" s="357"/>
      <c r="AL129" s="357"/>
      <c r="AM129" s="365" t="str">
        <f t="shared" si="52"/>
        <v/>
      </c>
      <c r="AN129" s="366" t="str">
        <f t="shared" si="53"/>
        <v/>
      </c>
      <c r="AO129" s="365" t="str">
        <f t="shared" si="54"/>
        <v/>
      </c>
      <c r="AP129" s="361"/>
      <c r="AQ129" s="360"/>
      <c r="AR129" s="357"/>
      <c r="AS129" s="357"/>
      <c r="AT129" s="357"/>
      <c r="AU129" s="365" t="str">
        <f t="shared" si="55"/>
        <v/>
      </c>
      <c r="AV129" s="366" t="str">
        <f t="shared" si="56"/>
        <v/>
      </c>
      <c r="AW129" s="370" t="str">
        <f t="shared" si="57"/>
        <v/>
      </c>
      <c r="AX129" s="361"/>
    </row>
    <row r="130" spans="6:50" x14ac:dyDescent="0.35">
      <c r="F130" s="362" t="str">
        <f t="shared" si="44"/>
        <v/>
      </c>
      <c r="G130" s="27"/>
      <c r="H130" s="359"/>
      <c r="I130" s="141"/>
      <c r="J130" s="27"/>
      <c r="K130" s="360"/>
      <c r="L130" s="357"/>
      <c r="M130" s="357"/>
      <c r="N130" s="356"/>
      <c r="O130" s="364" t="str">
        <f t="shared" si="42"/>
        <v/>
      </c>
      <c r="P130" s="364" t="str">
        <f t="shared" si="45"/>
        <v/>
      </c>
      <c r="Q130" s="364" t="str">
        <f t="shared" si="43"/>
        <v/>
      </c>
      <c r="R130" s="358"/>
      <c r="S130" s="360"/>
      <c r="T130" s="357"/>
      <c r="U130" s="357"/>
      <c r="V130" s="357"/>
      <c r="W130" s="365" t="str">
        <f t="shared" si="46"/>
        <v/>
      </c>
      <c r="X130" s="366" t="str">
        <f t="shared" si="47"/>
        <v/>
      </c>
      <c r="Y130" s="365" t="str">
        <f t="shared" si="48"/>
        <v/>
      </c>
      <c r="Z130" s="361"/>
      <c r="AA130" s="360"/>
      <c r="AB130" s="357"/>
      <c r="AC130" s="357"/>
      <c r="AD130" s="357"/>
      <c r="AE130" s="365" t="str">
        <f t="shared" si="49"/>
        <v/>
      </c>
      <c r="AF130" s="365" t="str">
        <f t="shared" si="50"/>
        <v/>
      </c>
      <c r="AG130" s="369" t="str">
        <f t="shared" si="51"/>
        <v/>
      </c>
      <c r="AH130" s="361"/>
      <c r="AI130" s="360"/>
      <c r="AJ130" s="357"/>
      <c r="AK130" s="357"/>
      <c r="AL130" s="357"/>
      <c r="AM130" s="365" t="str">
        <f t="shared" si="52"/>
        <v/>
      </c>
      <c r="AN130" s="366" t="str">
        <f t="shared" si="53"/>
        <v/>
      </c>
      <c r="AO130" s="365" t="str">
        <f t="shared" si="54"/>
        <v/>
      </c>
      <c r="AP130" s="361"/>
      <c r="AQ130" s="360"/>
      <c r="AR130" s="357"/>
      <c r="AS130" s="357"/>
      <c r="AT130" s="357"/>
      <c r="AU130" s="365" t="str">
        <f t="shared" si="55"/>
        <v/>
      </c>
      <c r="AV130" s="366" t="str">
        <f t="shared" si="56"/>
        <v/>
      </c>
      <c r="AW130" s="370" t="str">
        <f t="shared" si="57"/>
        <v/>
      </c>
      <c r="AX130" s="361"/>
    </row>
    <row r="131" spans="6:50" x14ac:dyDescent="0.35">
      <c r="F131" s="362" t="str">
        <f t="shared" si="44"/>
        <v/>
      </c>
      <c r="G131" s="27"/>
      <c r="H131" s="359"/>
      <c r="I131" s="141"/>
      <c r="J131" s="27"/>
      <c r="K131" s="360"/>
      <c r="L131" s="357"/>
      <c r="M131" s="357"/>
      <c r="N131" s="356"/>
      <c r="O131" s="364" t="str">
        <f t="shared" si="42"/>
        <v/>
      </c>
      <c r="P131" s="364" t="str">
        <f t="shared" si="45"/>
        <v/>
      </c>
      <c r="Q131" s="364" t="str">
        <f t="shared" si="43"/>
        <v/>
      </c>
      <c r="R131" s="358"/>
      <c r="S131" s="360"/>
      <c r="T131" s="357"/>
      <c r="U131" s="357"/>
      <c r="V131" s="357"/>
      <c r="W131" s="365" t="str">
        <f t="shared" si="46"/>
        <v/>
      </c>
      <c r="X131" s="366" t="str">
        <f t="shared" si="47"/>
        <v/>
      </c>
      <c r="Y131" s="365" t="str">
        <f t="shared" si="48"/>
        <v/>
      </c>
      <c r="Z131" s="361"/>
      <c r="AA131" s="360"/>
      <c r="AB131" s="357"/>
      <c r="AC131" s="357"/>
      <c r="AD131" s="357"/>
      <c r="AE131" s="365" t="str">
        <f t="shared" si="49"/>
        <v/>
      </c>
      <c r="AF131" s="365" t="str">
        <f t="shared" si="50"/>
        <v/>
      </c>
      <c r="AG131" s="369" t="str">
        <f t="shared" si="51"/>
        <v/>
      </c>
      <c r="AH131" s="361"/>
      <c r="AI131" s="360"/>
      <c r="AJ131" s="357"/>
      <c r="AK131" s="357"/>
      <c r="AL131" s="357"/>
      <c r="AM131" s="365" t="str">
        <f t="shared" si="52"/>
        <v/>
      </c>
      <c r="AN131" s="366" t="str">
        <f t="shared" si="53"/>
        <v/>
      </c>
      <c r="AO131" s="365" t="str">
        <f t="shared" si="54"/>
        <v/>
      </c>
      <c r="AP131" s="361"/>
      <c r="AQ131" s="360"/>
      <c r="AR131" s="357"/>
      <c r="AS131" s="357"/>
      <c r="AT131" s="357"/>
      <c r="AU131" s="365" t="str">
        <f t="shared" si="55"/>
        <v/>
      </c>
      <c r="AV131" s="366" t="str">
        <f t="shared" si="56"/>
        <v/>
      </c>
      <c r="AW131" s="370" t="str">
        <f t="shared" si="57"/>
        <v/>
      </c>
      <c r="AX131" s="361"/>
    </row>
    <row r="132" spans="6:50" x14ac:dyDescent="0.35">
      <c r="F132" s="362" t="str">
        <f t="shared" si="44"/>
        <v/>
      </c>
      <c r="G132" s="27"/>
      <c r="H132" s="359"/>
      <c r="I132" s="141"/>
      <c r="J132" s="27"/>
      <c r="K132" s="360"/>
      <c r="L132" s="357"/>
      <c r="M132" s="357"/>
      <c r="N132" s="356"/>
      <c r="O132" s="364" t="str">
        <f t="shared" si="42"/>
        <v/>
      </c>
      <c r="P132" s="364" t="str">
        <f t="shared" si="45"/>
        <v/>
      </c>
      <c r="Q132" s="364" t="str">
        <f t="shared" si="43"/>
        <v/>
      </c>
      <c r="R132" s="358"/>
      <c r="S132" s="360"/>
      <c r="T132" s="357"/>
      <c r="U132" s="357"/>
      <c r="V132" s="357"/>
      <c r="W132" s="365" t="str">
        <f t="shared" si="46"/>
        <v/>
      </c>
      <c r="X132" s="366" t="str">
        <f t="shared" si="47"/>
        <v/>
      </c>
      <c r="Y132" s="365" t="str">
        <f t="shared" si="48"/>
        <v/>
      </c>
      <c r="Z132" s="361"/>
      <c r="AA132" s="360"/>
      <c r="AB132" s="357"/>
      <c r="AC132" s="357"/>
      <c r="AD132" s="357"/>
      <c r="AE132" s="365" t="str">
        <f t="shared" si="49"/>
        <v/>
      </c>
      <c r="AF132" s="365" t="str">
        <f t="shared" si="50"/>
        <v/>
      </c>
      <c r="AG132" s="369" t="str">
        <f t="shared" si="51"/>
        <v/>
      </c>
      <c r="AH132" s="361"/>
      <c r="AI132" s="360"/>
      <c r="AJ132" s="357"/>
      <c r="AK132" s="357"/>
      <c r="AL132" s="357"/>
      <c r="AM132" s="365" t="str">
        <f t="shared" si="52"/>
        <v/>
      </c>
      <c r="AN132" s="366" t="str">
        <f t="shared" si="53"/>
        <v/>
      </c>
      <c r="AO132" s="365" t="str">
        <f t="shared" si="54"/>
        <v/>
      </c>
      <c r="AP132" s="361"/>
      <c r="AQ132" s="360"/>
      <c r="AR132" s="357"/>
      <c r="AS132" s="357"/>
      <c r="AT132" s="357"/>
      <c r="AU132" s="365" t="str">
        <f t="shared" si="55"/>
        <v/>
      </c>
      <c r="AV132" s="366" t="str">
        <f t="shared" si="56"/>
        <v/>
      </c>
      <c r="AW132" s="370" t="str">
        <f t="shared" si="57"/>
        <v/>
      </c>
      <c r="AX132" s="361"/>
    </row>
    <row r="133" spans="6:50" x14ac:dyDescent="0.35">
      <c r="F133" s="362" t="str">
        <f t="shared" si="44"/>
        <v/>
      </c>
      <c r="G133" s="27"/>
      <c r="H133" s="359"/>
      <c r="I133" s="141"/>
      <c r="J133" s="27"/>
      <c r="K133" s="360"/>
      <c r="L133" s="357"/>
      <c r="M133" s="357"/>
      <c r="N133" s="356"/>
      <c r="O133" s="364" t="str">
        <f t="shared" si="42"/>
        <v/>
      </c>
      <c r="P133" s="364" t="str">
        <f t="shared" si="45"/>
        <v/>
      </c>
      <c r="Q133" s="364" t="str">
        <f t="shared" si="43"/>
        <v/>
      </c>
      <c r="R133" s="358"/>
      <c r="S133" s="360"/>
      <c r="T133" s="357"/>
      <c r="U133" s="357"/>
      <c r="V133" s="357"/>
      <c r="W133" s="365" t="str">
        <f t="shared" si="46"/>
        <v/>
      </c>
      <c r="X133" s="366" t="str">
        <f t="shared" si="47"/>
        <v/>
      </c>
      <c r="Y133" s="365" t="str">
        <f t="shared" si="48"/>
        <v/>
      </c>
      <c r="Z133" s="361"/>
      <c r="AA133" s="360"/>
      <c r="AB133" s="357"/>
      <c r="AC133" s="357"/>
      <c r="AD133" s="357"/>
      <c r="AE133" s="365" t="str">
        <f t="shared" si="49"/>
        <v/>
      </c>
      <c r="AF133" s="365" t="str">
        <f t="shared" si="50"/>
        <v/>
      </c>
      <c r="AG133" s="369" t="str">
        <f t="shared" si="51"/>
        <v/>
      </c>
      <c r="AH133" s="361"/>
      <c r="AI133" s="360"/>
      <c r="AJ133" s="357"/>
      <c r="AK133" s="357"/>
      <c r="AL133" s="357"/>
      <c r="AM133" s="365" t="str">
        <f t="shared" si="52"/>
        <v/>
      </c>
      <c r="AN133" s="366" t="str">
        <f t="shared" si="53"/>
        <v/>
      </c>
      <c r="AO133" s="365" t="str">
        <f t="shared" si="54"/>
        <v/>
      </c>
      <c r="AP133" s="361"/>
      <c r="AQ133" s="360"/>
      <c r="AR133" s="357"/>
      <c r="AS133" s="357"/>
      <c r="AT133" s="357"/>
      <c r="AU133" s="365" t="str">
        <f t="shared" si="55"/>
        <v/>
      </c>
      <c r="AV133" s="366" t="str">
        <f t="shared" si="56"/>
        <v/>
      </c>
      <c r="AW133" s="370" t="str">
        <f t="shared" si="57"/>
        <v/>
      </c>
      <c r="AX133" s="361"/>
    </row>
    <row r="134" spans="6:50" x14ac:dyDescent="0.35">
      <c r="F134" s="362" t="str">
        <f t="shared" si="44"/>
        <v/>
      </c>
      <c r="G134" s="27"/>
      <c r="H134" s="359"/>
      <c r="I134" s="141"/>
      <c r="J134" s="27"/>
      <c r="K134" s="360"/>
      <c r="L134" s="357"/>
      <c r="M134" s="357"/>
      <c r="N134" s="356"/>
      <c r="O134" s="364" t="str">
        <f t="shared" si="42"/>
        <v/>
      </c>
      <c r="P134" s="364" t="str">
        <f t="shared" si="45"/>
        <v/>
      </c>
      <c r="Q134" s="364" t="str">
        <f t="shared" si="43"/>
        <v/>
      </c>
      <c r="R134" s="358"/>
      <c r="S134" s="360"/>
      <c r="T134" s="357"/>
      <c r="U134" s="357"/>
      <c r="V134" s="357"/>
      <c r="W134" s="365" t="str">
        <f t="shared" si="46"/>
        <v/>
      </c>
      <c r="X134" s="366" t="str">
        <f t="shared" si="47"/>
        <v/>
      </c>
      <c r="Y134" s="365" t="str">
        <f t="shared" si="48"/>
        <v/>
      </c>
      <c r="Z134" s="361"/>
      <c r="AA134" s="360"/>
      <c r="AB134" s="357"/>
      <c r="AC134" s="357"/>
      <c r="AD134" s="357"/>
      <c r="AE134" s="365" t="str">
        <f t="shared" si="49"/>
        <v/>
      </c>
      <c r="AF134" s="365" t="str">
        <f t="shared" si="50"/>
        <v/>
      </c>
      <c r="AG134" s="369" t="str">
        <f t="shared" si="51"/>
        <v/>
      </c>
      <c r="AH134" s="361"/>
      <c r="AI134" s="360"/>
      <c r="AJ134" s="357"/>
      <c r="AK134" s="357"/>
      <c r="AL134" s="357"/>
      <c r="AM134" s="365" t="str">
        <f t="shared" si="52"/>
        <v/>
      </c>
      <c r="AN134" s="366" t="str">
        <f t="shared" si="53"/>
        <v/>
      </c>
      <c r="AO134" s="365" t="str">
        <f t="shared" si="54"/>
        <v/>
      </c>
      <c r="AP134" s="361"/>
      <c r="AQ134" s="360"/>
      <c r="AR134" s="357"/>
      <c r="AS134" s="357"/>
      <c r="AT134" s="357"/>
      <c r="AU134" s="365" t="str">
        <f t="shared" si="55"/>
        <v/>
      </c>
      <c r="AV134" s="366" t="str">
        <f t="shared" si="56"/>
        <v/>
      </c>
      <c r="AW134" s="370" t="str">
        <f t="shared" si="57"/>
        <v/>
      </c>
      <c r="AX134" s="361"/>
    </row>
    <row r="135" spans="6:50" x14ac:dyDescent="0.35">
      <c r="F135" s="362" t="str">
        <f t="shared" si="44"/>
        <v/>
      </c>
      <c r="G135" s="27"/>
      <c r="H135" s="359"/>
      <c r="I135" s="141"/>
      <c r="J135" s="27"/>
      <c r="K135" s="360"/>
      <c r="L135" s="357"/>
      <c r="M135" s="357"/>
      <c r="N135" s="356"/>
      <c r="O135" s="364" t="str">
        <f t="shared" si="42"/>
        <v/>
      </c>
      <c r="P135" s="364" t="str">
        <f t="shared" si="45"/>
        <v/>
      </c>
      <c r="Q135" s="364" t="str">
        <f t="shared" si="43"/>
        <v/>
      </c>
      <c r="R135" s="358"/>
      <c r="S135" s="360"/>
      <c r="T135" s="357"/>
      <c r="U135" s="357"/>
      <c r="V135" s="357"/>
      <c r="W135" s="365" t="str">
        <f t="shared" si="46"/>
        <v/>
      </c>
      <c r="X135" s="366" t="str">
        <f t="shared" si="47"/>
        <v/>
      </c>
      <c r="Y135" s="365" t="str">
        <f t="shared" si="48"/>
        <v/>
      </c>
      <c r="Z135" s="361"/>
      <c r="AA135" s="360"/>
      <c r="AB135" s="357"/>
      <c r="AC135" s="357"/>
      <c r="AD135" s="357"/>
      <c r="AE135" s="365" t="str">
        <f t="shared" si="49"/>
        <v/>
      </c>
      <c r="AF135" s="365" t="str">
        <f t="shared" si="50"/>
        <v/>
      </c>
      <c r="AG135" s="369" t="str">
        <f t="shared" si="51"/>
        <v/>
      </c>
      <c r="AH135" s="361"/>
      <c r="AI135" s="360"/>
      <c r="AJ135" s="357"/>
      <c r="AK135" s="357"/>
      <c r="AL135" s="357"/>
      <c r="AM135" s="365" t="str">
        <f t="shared" si="52"/>
        <v/>
      </c>
      <c r="AN135" s="366" t="str">
        <f t="shared" si="53"/>
        <v/>
      </c>
      <c r="AO135" s="365" t="str">
        <f t="shared" si="54"/>
        <v/>
      </c>
      <c r="AP135" s="361"/>
      <c r="AQ135" s="360"/>
      <c r="AR135" s="357"/>
      <c r="AS135" s="357"/>
      <c r="AT135" s="357"/>
      <c r="AU135" s="365" t="str">
        <f t="shared" si="55"/>
        <v/>
      </c>
      <c r="AV135" s="366" t="str">
        <f t="shared" si="56"/>
        <v/>
      </c>
      <c r="AW135" s="370" t="str">
        <f t="shared" si="57"/>
        <v/>
      </c>
      <c r="AX135" s="361"/>
    </row>
    <row r="136" spans="6:50" x14ac:dyDescent="0.35">
      <c r="F136" s="362" t="str">
        <f t="shared" si="44"/>
        <v/>
      </c>
      <c r="G136" s="27"/>
      <c r="H136" s="359"/>
      <c r="I136" s="141"/>
      <c r="J136" s="27"/>
      <c r="K136" s="360"/>
      <c r="L136" s="357"/>
      <c r="M136" s="357"/>
      <c r="N136" s="356"/>
      <c r="O136" s="364" t="str">
        <f t="shared" si="42"/>
        <v/>
      </c>
      <c r="P136" s="364" t="str">
        <f t="shared" si="45"/>
        <v/>
      </c>
      <c r="Q136" s="364" t="str">
        <f t="shared" si="43"/>
        <v/>
      </c>
      <c r="R136" s="358"/>
      <c r="S136" s="360"/>
      <c r="T136" s="357"/>
      <c r="U136" s="357"/>
      <c r="V136" s="357"/>
      <c r="W136" s="365" t="str">
        <f t="shared" si="46"/>
        <v/>
      </c>
      <c r="X136" s="366" t="str">
        <f t="shared" si="47"/>
        <v/>
      </c>
      <c r="Y136" s="365" t="str">
        <f t="shared" si="48"/>
        <v/>
      </c>
      <c r="Z136" s="361"/>
      <c r="AA136" s="360"/>
      <c r="AB136" s="357"/>
      <c r="AC136" s="357"/>
      <c r="AD136" s="357"/>
      <c r="AE136" s="365" t="str">
        <f t="shared" si="49"/>
        <v/>
      </c>
      <c r="AF136" s="365" t="str">
        <f t="shared" si="50"/>
        <v/>
      </c>
      <c r="AG136" s="369" t="str">
        <f t="shared" si="51"/>
        <v/>
      </c>
      <c r="AH136" s="361"/>
      <c r="AI136" s="360"/>
      <c r="AJ136" s="357"/>
      <c r="AK136" s="357"/>
      <c r="AL136" s="357"/>
      <c r="AM136" s="365" t="str">
        <f t="shared" si="52"/>
        <v/>
      </c>
      <c r="AN136" s="366" t="str">
        <f t="shared" si="53"/>
        <v/>
      </c>
      <c r="AO136" s="365" t="str">
        <f t="shared" si="54"/>
        <v/>
      </c>
      <c r="AP136" s="361"/>
      <c r="AQ136" s="360"/>
      <c r="AR136" s="357"/>
      <c r="AS136" s="357"/>
      <c r="AT136" s="357"/>
      <c r="AU136" s="365" t="str">
        <f t="shared" si="55"/>
        <v/>
      </c>
      <c r="AV136" s="366" t="str">
        <f t="shared" si="56"/>
        <v/>
      </c>
      <c r="AW136" s="370" t="str">
        <f t="shared" si="57"/>
        <v/>
      </c>
      <c r="AX136" s="361"/>
    </row>
    <row r="137" spans="6:50" x14ac:dyDescent="0.35">
      <c r="F137" s="362" t="str">
        <f t="shared" si="44"/>
        <v/>
      </c>
      <c r="G137" s="27"/>
      <c r="H137" s="359"/>
      <c r="I137" s="141"/>
      <c r="J137" s="27"/>
      <c r="K137" s="360"/>
      <c r="L137" s="357"/>
      <c r="M137" s="357"/>
      <c r="N137" s="356"/>
      <c r="O137" s="364" t="str">
        <f t="shared" si="42"/>
        <v/>
      </c>
      <c r="P137" s="364" t="str">
        <f t="shared" si="45"/>
        <v/>
      </c>
      <c r="Q137" s="364" t="str">
        <f t="shared" si="43"/>
        <v/>
      </c>
      <c r="R137" s="358"/>
      <c r="S137" s="360"/>
      <c r="T137" s="357"/>
      <c r="U137" s="357"/>
      <c r="V137" s="357"/>
      <c r="W137" s="365" t="str">
        <f t="shared" si="46"/>
        <v/>
      </c>
      <c r="X137" s="366" t="str">
        <f t="shared" si="47"/>
        <v/>
      </c>
      <c r="Y137" s="365" t="str">
        <f t="shared" si="48"/>
        <v/>
      </c>
      <c r="Z137" s="361"/>
      <c r="AA137" s="360"/>
      <c r="AB137" s="357"/>
      <c r="AC137" s="357"/>
      <c r="AD137" s="357"/>
      <c r="AE137" s="365" t="str">
        <f t="shared" si="49"/>
        <v/>
      </c>
      <c r="AF137" s="365" t="str">
        <f t="shared" si="50"/>
        <v/>
      </c>
      <c r="AG137" s="369" t="str">
        <f t="shared" si="51"/>
        <v/>
      </c>
      <c r="AH137" s="361"/>
      <c r="AI137" s="360"/>
      <c r="AJ137" s="357"/>
      <c r="AK137" s="357"/>
      <c r="AL137" s="357"/>
      <c r="AM137" s="365" t="str">
        <f t="shared" si="52"/>
        <v/>
      </c>
      <c r="AN137" s="366" t="str">
        <f t="shared" si="53"/>
        <v/>
      </c>
      <c r="AO137" s="365" t="str">
        <f t="shared" si="54"/>
        <v/>
      </c>
      <c r="AP137" s="361"/>
      <c r="AQ137" s="360"/>
      <c r="AR137" s="357"/>
      <c r="AS137" s="357"/>
      <c r="AT137" s="357"/>
      <c r="AU137" s="365" t="str">
        <f t="shared" si="55"/>
        <v/>
      </c>
      <c r="AV137" s="366" t="str">
        <f t="shared" si="56"/>
        <v/>
      </c>
      <c r="AW137" s="370" t="str">
        <f t="shared" si="57"/>
        <v/>
      </c>
      <c r="AX137" s="361"/>
    </row>
    <row r="138" spans="6:50" x14ac:dyDescent="0.35">
      <c r="F138" s="362" t="str">
        <f t="shared" si="44"/>
        <v/>
      </c>
      <c r="G138" s="27"/>
      <c r="H138" s="359"/>
      <c r="I138" s="141"/>
      <c r="J138" s="27"/>
      <c r="K138" s="360"/>
      <c r="L138" s="357"/>
      <c r="M138" s="357"/>
      <c r="N138" s="356"/>
      <c r="O138" s="364" t="str">
        <f t="shared" si="42"/>
        <v/>
      </c>
      <c r="P138" s="364" t="str">
        <f t="shared" si="45"/>
        <v/>
      </c>
      <c r="Q138" s="364" t="str">
        <f t="shared" si="43"/>
        <v/>
      </c>
      <c r="R138" s="358"/>
      <c r="S138" s="360"/>
      <c r="T138" s="357"/>
      <c r="U138" s="357"/>
      <c r="V138" s="357"/>
      <c r="W138" s="365" t="str">
        <f t="shared" si="46"/>
        <v/>
      </c>
      <c r="X138" s="366" t="str">
        <f t="shared" si="47"/>
        <v/>
      </c>
      <c r="Y138" s="365" t="str">
        <f t="shared" si="48"/>
        <v/>
      </c>
      <c r="Z138" s="361"/>
      <c r="AA138" s="360"/>
      <c r="AB138" s="357"/>
      <c r="AC138" s="357"/>
      <c r="AD138" s="357"/>
      <c r="AE138" s="365" t="str">
        <f t="shared" si="49"/>
        <v/>
      </c>
      <c r="AF138" s="365" t="str">
        <f t="shared" si="50"/>
        <v/>
      </c>
      <c r="AG138" s="369" t="str">
        <f t="shared" si="51"/>
        <v/>
      </c>
      <c r="AH138" s="361"/>
      <c r="AI138" s="360"/>
      <c r="AJ138" s="357"/>
      <c r="AK138" s="357"/>
      <c r="AL138" s="357"/>
      <c r="AM138" s="365" t="str">
        <f t="shared" si="52"/>
        <v/>
      </c>
      <c r="AN138" s="366" t="str">
        <f t="shared" si="53"/>
        <v/>
      </c>
      <c r="AO138" s="365" t="str">
        <f t="shared" si="54"/>
        <v/>
      </c>
      <c r="AP138" s="361"/>
      <c r="AQ138" s="360"/>
      <c r="AR138" s="357"/>
      <c r="AS138" s="357"/>
      <c r="AT138" s="357"/>
      <c r="AU138" s="365" t="str">
        <f t="shared" si="55"/>
        <v/>
      </c>
      <c r="AV138" s="366" t="str">
        <f t="shared" si="56"/>
        <v/>
      </c>
      <c r="AW138" s="370" t="str">
        <f t="shared" si="57"/>
        <v/>
      </c>
      <c r="AX138" s="361"/>
    </row>
    <row r="139" spans="6:50" x14ac:dyDescent="0.35">
      <c r="F139" s="362" t="str">
        <f t="shared" si="44"/>
        <v/>
      </c>
      <c r="G139" s="27"/>
      <c r="H139" s="359"/>
      <c r="I139" s="141"/>
      <c r="J139" s="27"/>
      <c r="K139" s="360"/>
      <c r="L139" s="357"/>
      <c r="M139" s="357"/>
      <c r="N139" s="356"/>
      <c r="O139" s="364" t="str">
        <f t="shared" si="42"/>
        <v/>
      </c>
      <c r="P139" s="364" t="str">
        <f t="shared" si="45"/>
        <v/>
      </c>
      <c r="Q139" s="364" t="str">
        <f t="shared" si="43"/>
        <v/>
      </c>
      <c r="R139" s="358"/>
      <c r="S139" s="360"/>
      <c r="T139" s="357"/>
      <c r="U139" s="357"/>
      <c r="V139" s="357"/>
      <c r="W139" s="365" t="str">
        <f t="shared" si="46"/>
        <v/>
      </c>
      <c r="X139" s="366" t="str">
        <f t="shared" si="47"/>
        <v/>
      </c>
      <c r="Y139" s="365" t="str">
        <f t="shared" si="48"/>
        <v/>
      </c>
      <c r="Z139" s="361"/>
      <c r="AA139" s="360"/>
      <c r="AB139" s="357"/>
      <c r="AC139" s="357"/>
      <c r="AD139" s="357"/>
      <c r="AE139" s="365" t="str">
        <f t="shared" si="49"/>
        <v/>
      </c>
      <c r="AF139" s="365" t="str">
        <f t="shared" si="50"/>
        <v/>
      </c>
      <c r="AG139" s="369" t="str">
        <f t="shared" si="51"/>
        <v/>
      </c>
      <c r="AH139" s="361"/>
      <c r="AI139" s="360"/>
      <c r="AJ139" s="357"/>
      <c r="AK139" s="357"/>
      <c r="AL139" s="357"/>
      <c r="AM139" s="365" t="str">
        <f t="shared" si="52"/>
        <v/>
      </c>
      <c r="AN139" s="366" t="str">
        <f t="shared" si="53"/>
        <v/>
      </c>
      <c r="AO139" s="365" t="str">
        <f t="shared" si="54"/>
        <v/>
      </c>
      <c r="AP139" s="361"/>
      <c r="AQ139" s="360"/>
      <c r="AR139" s="357"/>
      <c r="AS139" s="357"/>
      <c r="AT139" s="357"/>
      <c r="AU139" s="365" t="str">
        <f t="shared" si="55"/>
        <v/>
      </c>
      <c r="AV139" s="366" t="str">
        <f t="shared" si="56"/>
        <v/>
      </c>
      <c r="AW139" s="370" t="str">
        <f t="shared" si="57"/>
        <v/>
      </c>
      <c r="AX139" s="361"/>
    </row>
    <row r="140" spans="6:50" x14ac:dyDescent="0.35">
      <c r="F140" s="362" t="str">
        <f t="shared" si="44"/>
        <v/>
      </c>
      <c r="G140" s="27"/>
      <c r="H140" s="359"/>
      <c r="I140" s="141"/>
      <c r="J140" s="27"/>
      <c r="K140" s="360"/>
      <c r="L140" s="357"/>
      <c r="M140" s="357"/>
      <c r="N140" s="356"/>
      <c r="O140" s="364" t="str">
        <f t="shared" si="42"/>
        <v/>
      </c>
      <c r="P140" s="364" t="str">
        <f t="shared" si="45"/>
        <v/>
      </c>
      <c r="Q140" s="364" t="str">
        <f t="shared" si="43"/>
        <v/>
      </c>
      <c r="R140" s="358"/>
      <c r="S140" s="360"/>
      <c r="T140" s="357"/>
      <c r="U140" s="357"/>
      <c r="V140" s="357"/>
      <c r="W140" s="365" t="str">
        <f t="shared" si="46"/>
        <v/>
      </c>
      <c r="X140" s="366" t="str">
        <f t="shared" si="47"/>
        <v/>
      </c>
      <c r="Y140" s="365" t="str">
        <f t="shared" si="48"/>
        <v/>
      </c>
      <c r="Z140" s="361"/>
      <c r="AA140" s="360"/>
      <c r="AB140" s="357"/>
      <c r="AC140" s="357"/>
      <c r="AD140" s="357"/>
      <c r="AE140" s="365" t="str">
        <f t="shared" si="49"/>
        <v/>
      </c>
      <c r="AF140" s="365" t="str">
        <f t="shared" si="50"/>
        <v/>
      </c>
      <c r="AG140" s="369" t="str">
        <f t="shared" si="51"/>
        <v/>
      </c>
      <c r="AH140" s="361"/>
      <c r="AI140" s="360"/>
      <c r="AJ140" s="357"/>
      <c r="AK140" s="357"/>
      <c r="AL140" s="357"/>
      <c r="AM140" s="365" t="str">
        <f t="shared" si="52"/>
        <v/>
      </c>
      <c r="AN140" s="366" t="str">
        <f t="shared" si="53"/>
        <v/>
      </c>
      <c r="AO140" s="365" t="str">
        <f t="shared" si="54"/>
        <v/>
      </c>
      <c r="AP140" s="361"/>
      <c r="AQ140" s="360"/>
      <c r="AR140" s="357"/>
      <c r="AS140" s="357"/>
      <c r="AT140" s="357"/>
      <c r="AU140" s="365" t="str">
        <f t="shared" si="55"/>
        <v/>
      </c>
      <c r="AV140" s="366" t="str">
        <f t="shared" si="56"/>
        <v/>
      </c>
      <c r="AW140" s="370" t="str">
        <f t="shared" si="57"/>
        <v/>
      </c>
      <c r="AX140" s="361"/>
    </row>
    <row r="141" spans="6:50" x14ac:dyDescent="0.35">
      <c r="F141" s="362" t="str">
        <f t="shared" si="44"/>
        <v/>
      </c>
      <c r="G141" s="27"/>
      <c r="H141" s="359"/>
      <c r="I141" s="141"/>
      <c r="J141" s="27"/>
      <c r="K141" s="360"/>
      <c r="L141" s="357"/>
      <c r="M141" s="357"/>
      <c r="N141" s="356"/>
      <c r="O141" s="364" t="str">
        <f t="shared" si="42"/>
        <v/>
      </c>
      <c r="P141" s="364" t="str">
        <f t="shared" si="45"/>
        <v/>
      </c>
      <c r="Q141" s="364" t="str">
        <f t="shared" si="43"/>
        <v/>
      </c>
      <c r="R141" s="358"/>
      <c r="S141" s="360"/>
      <c r="T141" s="357"/>
      <c r="U141" s="357"/>
      <c r="V141" s="357"/>
      <c r="W141" s="365" t="str">
        <f t="shared" si="46"/>
        <v/>
      </c>
      <c r="X141" s="366" t="str">
        <f t="shared" si="47"/>
        <v/>
      </c>
      <c r="Y141" s="365" t="str">
        <f t="shared" si="48"/>
        <v/>
      </c>
      <c r="Z141" s="361"/>
      <c r="AA141" s="360"/>
      <c r="AB141" s="357"/>
      <c r="AC141" s="357"/>
      <c r="AD141" s="357"/>
      <c r="AE141" s="365" t="str">
        <f t="shared" si="49"/>
        <v/>
      </c>
      <c r="AF141" s="365" t="str">
        <f t="shared" si="50"/>
        <v/>
      </c>
      <c r="AG141" s="369" t="str">
        <f t="shared" si="51"/>
        <v/>
      </c>
      <c r="AH141" s="361"/>
      <c r="AI141" s="360"/>
      <c r="AJ141" s="357"/>
      <c r="AK141" s="357"/>
      <c r="AL141" s="357"/>
      <c r="AM141" s="365" t="str">
        <f t="shared" si="52"/>
        <v/>
      </c>
      <c r="AN141" s="366" t="str">
        <f t="shared" si="53"/>
        <v/>
      </c>
      <c r="AO141" s="365" t="str">
        <f t="shared" si="54"/>
        <v/>
      </c>
      <c r="AP141" s="361"/>
      <c r="AQ141" s="360"/>
      <c r="AR141" s="357"/>
      <c r="AS141" s="357"/>
      <c r="AT141" s="357"/>
      <c r="AU141" s="365" t="str">
        <f t="shared" si="55"/>
        <v/>
      </c>
      <c r="AV141" s="366" t="str">
        <f t="shared" si="56"/>
        <v/>
      </c>
      <c r="AW141" s="370" t="str">
        <f t="shared" si="57"/>
        <v/>
      </c>
      <c r="AX141" s="361"/>
    </row>
    <row r="142" spans="6:50" x14ac:dyDescent="0.35">
      <c r="F142" s="362" t="str">
        <f t="shared" si="44"/>
        <v/>
      </c>
      <c r="G142" s="27"/>
      <c r="H142" s="359"/>
      <c r="I142" s="141"/>
      <c r="J142" s="27"/>
      <c r="K142" s="360"/>
      <c r="L142" s="357"/>
      <c r="M142" s="357"/>
      <c r="N142" s="356"/>
      <c r="O142" s="364" t="str">
        <f t="shared" si="42"/>
        <v/>
      </c>
      <c r="P142" s="364" t="str">
        <f t="shared" si="45"/>
        <v/>
      </c>
      <c r="Q142" s="364" t="str">
        <f t="shared" si="43"/>
        <v/>
      </c>
      <c r="R142" s="358"/>
      <c r="S142" s="360"/>
      <c r="T142" s="357"/>
      <c r="U142" s="357"/>
      <c r="V142" s="357"/>
      <c r="W142" s="365" t="str">
        <f t="shared" si="46"/>
        <v/>
      </c>
      <c r="X142" s="366" t="str">
        <f t="shared" si="47"/>
        <v/>
      </c>
      <c r="Y142" s="365" t="str">
        <f t="shared" si="48"/>
        <v/>
      </c>
      <c r="Z142" s="361"/>
      <c r="AA142" s="360"/>
      <c r="AB142" s="357"/>
      <c r="AC142" s="357"/>
      <c r="AD142" s="357"/>
      <c r="AE142" s="365" t="str">
        <f t="shared" si="49"/>
        <v/>
      </c>
      <c r="AF142" s="365" t="str">
        <f t="shared" si="50"/>
        <v/>
      </c>
      <c r="AG142" s="369" t="str">
        <f t="shared" si="51"/>
        <v/>
      </c>
      <c r="AH142" s="361"/>
      <c r="AI142" s="360"/>
      <c r="AJ142" s="357"/>
      <c r="AK142" s="357"/>
      <c r="AL142" s="357"/>
      <c r="AM142" s="365" t="str">
        <f t="shared" si="52"/>
        <v/>
      </c>
      <c r="AN142" s="366" t="str">
        <f t="shared" si="53"/>
        <v/>
      </c>
      <c r="AO142" s="365" t="str">
        <f t="shared" si="54"/>
        <v/>
      </c>
      <c r="AP142" s="361"/>
      <c r="AQ142" s="360"/>
      <c r="AR142" s="357"/>
      <c r="AS142" s="357"/>
      <c r="AT142" s="357"/>
      <c r="AU142" s="365" t="str">
        <f t="shared" si="55"/>
        <v/>
      </c>
      <c r="AV142" s="366" t="str">
        <f t="shared" si="56"/>
        <v/>
      </c>
      <c r="AW142" s="370" t="str">
        <f t="shared" si="57"/>
        <v/>
      </c>
      <c r="AX142" s="361"/>
    </row>
    <row r="143" spans="6:50" x14ac:dyDescent="0.35">
      <c r="F143" s="362" t="str">
        <f t="shared" si="44"/>
        <v/>
      </c>
      <c r="G143" s="27"/>
      <c r="H143" s="359"/>
      <c r="I143" s="141"/>
      <c r="J143" s="27"/>
      <c r="K143" s="360"/>
      <c r="L143" s="357"/>
      <c r="M143" s="357"/>
      <c r="N143" s="356"/>
      <c r="O143" s="364" t="str">
        <f t="shared" si="42"/>
        <v/>
      </c>
      <c r="P143" s="364" t="str">
        <f t="shared" si="45"/>
        <v/>
      </c>
      <c r="Q143" s="364" t="str">
        <f t="shared" si="43"/>
        <v/>
      </c>
      <c r="R143" s="358"/>
      <c r="S143" s="360"/>
      <c r="T143" s="357"/>
      <c r="U143" s="357"/>
      <c r="V143" s="357"/>
      <c r="W143" s="365" t="str">
        <f t="shared" si="46"/>
        <v/>
      </c>
      <c r="X143" s="366" t="str">
        <f t="shared" si="47"/>
        <v/>
      </c>
      <c r="Y143" s="365" t="str">
        <f t="shared" si="48"/>
        <v/>
      </c>
      <c r="Z143" s="361"/>
      <c r="AA143" s="360"/>
      <c r="AB143" s="357"/>
      <c r="AC143" s="357"/>
      <c r="AD143" s="357"/>
      <c r="AE143" s="365" t="str">
        <f t="shared" si="49"/>
        <v/>
      </c>
      <c r="AF143" s="365" t="str">
        <f t="shared" si="50"/>
        <v/>
      </c>
      <c r="AG143" s="369" t="str">
        <f t="shared" si="51"/>
        <v/>
      </c>
      <c r="AH143" s="361"/>
      <c r="AI143" s="360"/>
      <c r="AJ143" s="357"/>
      <c r="AK143" s="357"/>
      <c r="AL143" s="357"/>
      <c r="AM143" s="365" t="str">
        <f t="shared" si="52"/>
        <v/>
      </c>
      <c r="AN143" s="366" t="str">
        <f t="shared" si="53"/>
        <v/>
      </c>
      <c r="AO143" s="365" t="str">
        <f t="shared" si="54"/>
        <v/>
      </c>
      <c r="AP143" s="361"/>
      <c r="AQ143" s="360"/>
      <c r="AR143" s="357"/>
      <c r="AS143" s="357"/>
      <c r="AT143" s="357"/>
      <c r="AU143" s="365" t="str">
        <f t="shared" si="55"/>
        <v/>
      </c>
      <c r="AV143" s="366" t="str">
        <f t="shared" si="56"/>
        <v/>
      </c>
      <c r="AW143" s="370" t="str">
        <f t="shared" si="57"/>
        <v/>
      </c>
      <c r="AX143" s="361"/>
    </row>
    <row r="144" spans="6:50" x14ac:dyDescent="0.35">
      <c r="F144" s="362" t="str">
        <f t="shared" si="44"/>
        <v/>
      </c>
      <c r="G144" s="27"/>
      <c r="H144" s="359"/>
      <c r="I144" s="141"/>
      <c r="J144" s="27"/>
      <c r="K144" s="360"/>
      <c r="L144" s="357"/>
      <c r="M144" s="357"/>
      <c r="N144" s="356"/>
      <c r="O144" s="364" t="str">
        <f t="shared" si="42"/>
        <v/>
      </c>
      <c r="P144" s="364" t="str">
        <f t="shared" si="45"/>
        <v/>
      </c>
      <c r="Q144" s="364" t="str">
        <f t="shared" si="43"/>
        <v/>
      </c>
      <c r="R144" s="358"/>
      <c r="S144" s="360"/>
      <c r="T144" s="357"/>
      <c r="U144" s="357"/>
      <c r="V144" s="357"/>
      <c r="W144" s="365" t="str">
        <f t="shared" si="46"/>
        <v/>
      </c>
      <c r="X144" s="366" t="str">
        <f t="shared" si="47"/>
        <v/>
      </c>
      <c r="Y144" s="365" t="str">
        <f t="shared" si="48"/>
        <v/>
      </c>
      <c r="Z144" s="361"/>
      <c r="AA144" s="360"/>
      <c r="AB144" s="357"/>
      <c r="AC144" s="357"/>
      <c r="AD144" s="357"/>
      <c r="AE144" s="365" t="str">
        <f t="shared" si="49"/>
        <v/>
      </c>
      <c r="AF144" s="365" t="str">
        <f t="shared" si="50"/>
        <v/>
      </c>
      <c r="AG144" s="369" t="str">
        <f t="shared" si="51"/>
        <v/>
      </c>
      <c r="AH144" s="361"/>
      <c r="AI144" s="360"/>
      <c r="AJ144" s="357"/>
      <c r="AK144" s="357"/>
      <c r="AL144" s="357"/>
      <c r="AM144" s="365" t="str">
        <f t="shared" si="52"/>
        <v/>
      </c>
      <c r="AN144" s="366" t="str">
        <f t="shared" si="53"/>
        <v/>
      </c>
      <c r="AO144" s="365" t="str">
        <f t="shared" si="54"/>
        <v/>
      </c>
      <c r="AP144" s="361"/>
      <c r="AQ144" s="360"/>
      <c r="AR144" s="357"/>
      <c r="AS144" s="357"/>
      <c r="AT144" s="357"/>
      <c r="AU144" s="365" t="str">
        <f t="shared" si="55"/>
        <v/>
      </c>
      <c r="AV144" s="366" t="str">
        <f t="shared" si="56"/>
        <v/>
      </c>
      <c r="AW144" s="370" t="str">
        <f t="shared" si="57"/>
        <v/>
      </c>
      <c r="AX144" s="361"/>
    </row>
    <row r="145" spans="6:50" x14ac:dyDescent="0.35">
      <c r="F145" s="362" t="str">
        <f t="shared" si="44"/>
        <v/>
      </c>
      <c r="G145" s="27"/>
      <c r="H145" s="359"/>
      <c r="I145" s="141"/>
      <c r="J145" s="27"/>
      <c r="K145" s="360"/>
      <c r="L145" s="357"/>
      <c r="M145" s="357"/>
      <c r="N145" s="356"/>
      <c r="O145" s="364" t="str">
        <f t="shared" si="42"/>
        <v/>
      </c>
      <c r="P145" s="364" t="str">
        <f t="shared" si="45"/>
        <v/>
      </c>
      <c r="Q145" s="364" t="str">
        <f t="shared" si="43"/>
        <v/>
      </c>
      <c r="R145" s="358"/>
      <c r="S145" s="360"/>
      <c r="T145" s="357"/>
      <c r="U145" s="357"/>
      <c r="V145" s="357"/>
      <c r="W145" s="365" t="str">
        <f t="shared" si="46"/>
        <v/>
      </c>
      <c r="X145" s="366" t="str">
        <f t="shared" si="47"/>
        <v/>
      </c>
      <c r="Y145" s="365" t="str">
        <f t="shared" si="48"/>
        <v/>
      </c>
      <c r="Z145" s="361"/>
      <c r="AA145" s="360"/>
      <c r="AB145" s="357"/>
      <c r="AC145" s="357"/>
      <c r="AD145" s="357"/>
      <c r="AE145" s="365" t="str">
        <f t="shared" si="49"/>
        <v/>
      </c>
      <c r="AF145" s="365" t="str">
        <f t="shared" si="50"/>
        <v/>
      </c>
      <c r="AG145" s="369" t="str">
        <f t="shared" si="51"/>
        <v/>
      </c>
      <c r="AH145" s="361"/>
      <c r="AI145" s="360"/>
      <c r="AJ145" s="357"/>
      <c r="AK145" s="357"/>
      <c r="AL145" s="357"/>
      <c r="AM145" s="365" t="str">
        <f t="shared" si="52"/>
        <v/>
      </c>
      <c r="AN145" s="366" t="str">
        <f t="shared" si="53"/>
        <v/>
      </c>
      <c r="AO145" s="365" t="str">
        <f t="shared" si="54"/>
        <v/>
      </c>
      <c r="AP145" s="361"/>
      <c r="AQ145" s="360"/>
      <c r="AR145" s="357"/>
      <c r="AS145" s="357"/>
      <c r="AT145" s="357"/>
      <c r="AU145" s="365" t="str">
        <f t="shared" si="55"/>
        <v/>
      </c>
      <c r="AV145" s="366" t="str">
        <f t="shared" si="56"/>
        <v/>
      </c>
      <c r="AW145" s="370" t="str">
        <f t="shared" si="57"/>
        <v/>
      </c>
      <c r="AX145" s="361"/>
    </row>
    <row r="146" spans="6:50" x14ac:dyDescent="0.35">
      <c r="F146" s="362" t="str">
        <f t="shared" si="44"/>
        <v/>
      </c>
      <c r="G146" s="27"/>
      <c r="H146" s="359"/>
      <c r="I146" s="141"/>
      <c r="J146" s="27"/>
      <c r="K146" s="360"/>
      <c r="L146" s="357"/>
      <c r="M146" s="357"/>
      <c r="N146" s="356"/>
      <c r="O146" s="364" t="str">
        <f t="shared" si="42"/>
        <v/>
      </c>
      <c r="P146" s="364" t="str">
        <f t="shared" si="45"/>
        <v/>
      </c>
      <c r="Q146" s="364" t="str">
        <f t="shared" si="43"/>
        <v/>
      </c>
      <c r="R146" s="358"/>
      <c r="S146" s="360"/>
      <c r="T146" s="357"/>
      <c r="U146" s="357"/>
      <c r="V146" s="357"/>
      <c r="W146" s="365" t="str">
        <f t="shared" si="46"/>
        <v/>
      </c>
      <c r="X146" s="366" t="str">
        <f t="shared" si="47"/>
        <v/>
      </c>
      <c r="Y146" s="365" t="str">
        <f t="shared" si="48"/>
        <v/>
      </c>
      <c r="Z146" s="361"/>
      <c r="AA146" s="360"/>
      <c r="AB146" s="357"/>
      <c r="AC146" s="357"/>
      <c r="AD146" s="357"/>
      <c r="AE146" s="365" t="str">
        <f t="shared" si="49"/>
        <v/>
      </c>
      <c r="AF146" s="365" t="str">
        <f t="shared" si="50"/>
        <v/>
      </c>
      <c r="AG146" s="369" t="str">
        <f t="shared" si="51"/>
        <v/>
      </c>
      <c r="AH146" s="361"/>
      <c r="AI146" s="360"/>
      <c r="AJ146" s="357"/>
      <c r="AK146" s="357"/>
      <c r="AL146" s="357"/>
      <c r="AM146" s="365" t="str">
        <f t="shared" si="52"/>
        <v/>
      </c>
      <c r="AN146" s="366" t="str">
        <f t="shared" si="53"/>
        <v/>
      </c>
      <c r="AO146" s="365" t="str">
        <f t="shared" si="54"/>
        <v/>
      </c>
      <c r="AP146" s="361"/>
      <c r="AQ146" s="360"/>
      <c r="AR146" s="357"/>
      <c r="AS146" s="357"/>
      <c r="AT146" s="357"/>
      <c r="AU146" s="365" t="str">
        <f t="shared" si="55"/>
        <v/>
      </c>
      <c r="AV146" s="366" t="str">
        <f t="shared" si="56"/>
        <v/>
      </c>
      <c r="AW146" s="370" t="str">
        <f t="shared" si="57"/>
        <v/>
      </c>
      <c r="AX146" s="361"/>
    </row>
    <row r="147" spans="6:50" x14ac:dyDescent="0.35">
      <c r="F147" s="362" t="str">
        <f t="shared" si="44"/>
        <v/>
      </c>
      <c r="G147" s="27"/>
      <c r="H147" s="359"/>
      <c r="I147" s="141"/>
      <c r="J147" s="27"/>
      <c r="K147" s="360"/>
      <c r="L147" s="357"/>
      <c r="M147" s="357"/>
      <c r="N147" s="356"/>
      <c r="O147" s="364" t="str">
        <f t="shared" si="42"/>
        <v/>
      </c>
      <c r="P147" s="364" t="str">
        <f t="shared" si="45"/>
        <v/>
      </c>
      <c r="Q147" s="364" t="str">
        <f t="shared" si="43"/>
        <v/>
      </c>
      <c r="R147" s="358"/>
      <c r="S147" s="360"/>
      <c r="T147" s="357"/>
      <c r="U147" s="357"/>
      <c r="V147" s="357"/>
      <c r="W147" s="365" t="str">
        <f t="shared" si="46"/>
        <v/>
      </c>
      <c r="X147" s="366" t="str">
        <f t="shared" si="47"/>
        <v/>
      </c>
      <c r="Y147" s="365" t="str">
        <f t="shared" si="48"/>
        <v/>
      </c>
      <c r="Z147" s="361"/>
      <c r="AA147" s="360"/>
      <c r="AB147" s="357"/>
      <c r="AC147" s="357"/>
      <c r="AD147" s="357"/>
      <c r="AE147" s="365" t="str">
        <f t="shared" si="49"/>
        <v/>
      </c>
      <c r="AF147" s="365" t="str">
        <f t="shared" si="50"/>
        <v/>
      </c>
      <c r="AG147" s="369" t="str">
        <f t="shared" si="51"/>
        <v/>
      </c>
      <c r="AH147" s="361"/>
      <c r="AI147" s="360"/>
      <c r="AJ147" s="357"/>
      <c r="AK147" s="357"/>
      <c r="AL147" s="357"/>
      <c r="AM147" s="365" t="str">
        <f t="shared" si="52"/>
        <v/>
      </c>
      <c r="AN147" s="366" t="str">
        <f t="shared" si="53"/>
        <v/>
      </c>
      <c r="AO147" s="365" t="str">
        <f t="shared" si="54"/>
        <v/>
      </c>
      <c r="AP147" s="361"/>
      <c r="AQ147" s="360"/>
      <c r="AR147" s="357"/>
      <c r="AS147" s="357"/>
      <c r="AT147" s="357"/>
      <c r="AU147" s="365" t="str">
        <f t="shared" si="55"/>
        <v/>
      </c>
      <c r="AV147" s="366" t="str">
        <f t="shared" si="56"/>
        <v/>
      </c>
      <c r="AW147" s="370" t="str">
        <f t="shared" si="57"/>
        <v/>
      </c>
      <c r="AX147" s="361"/>
    </row>
    <row r="148" spans="6:50" x14ac:dyDescent="0.35">
      <c r="F148" s="362" t="str">
        <f t="shared" si="44"/>
        <v/>
      </c>
      <c r="G148" s="27"/>
      <c r="H148" s="359"/>
      <c r="I148" s="141"/>
      <c r="J148" s="27"/>
      <c r="K148" s="360"/>
      <c r="L148" s="357"/>
      <c r="M148" s="357"/>
      <c r="N148" s="356"/>
      <c r="O148" s="364" t="str">
        <f t="shared" si="42"/>
        <v/>
      </c>
      <c r="P148" s="364" t="str">
        <f t="shared" si="45"/>
        <v/>
      </c>
      <c r="Q148" s="364" t="str">
        <f t="shared" si="43"/>
        <v/>
      </c>
      <c r="R148" s="358"/>
      <c r="S148" s="360"/>
      <c r="T148" s="357"/>
      <c r="U148" s="357"/>
      <c r="V148" s="357"/>
      <c r="W148" s="365" t="str">
        <f t="shared" si="46"/>
        <v/>
      </c>
      <c r="X148" s="366" t="str">
        <f t="shared" si="47"/>
        <v/>
      </c>
      <c r="Y148" s="365" t="str">
        <f t="shared" si="48"/>
        <v/>
      </c>
      <c r="Z148" s="361"/>
      <c r="AA148" s="360"/>
      <c r="AB148" s="357"/>
      <c r="AC148" s="357"/>
      <c r="AD148" s="357"/>
      <c r="AE148" s="365" t="str">
        <f t="shared" si="49"/>
        <v/>
      </c>
      <c r="AF148" s="365" t="str">
        <f t="shared" si="50"/>
        <v/>
      </c>
      <c r="AG148" s="369" t="str">
        <f t="shared" si="51"/>
        <v/>
      </c>
      <c r="AH148" s="361"/>
      <c r="AI148" s="360"/>
      <c r="AJ148" s="357"/>
      <c r="AK148" s="357"/>
      <c r="AL148" s="357"/>
      <c r="AM148" s="365" t="str">
        <f t="shared" si="52"/>
        <v/>
      </c>
      <c r="AN148" s="366" t="str">
        <f t="shared" si="53"/>
        <v/>
      </c>
      <c r="AO148" s="365" t="str">
        <f t="shared" si="54"/>
        <v/>
      </c>
      <c r="AP148" s="361"/>
      <c r="AQ148" s="360"/>
      <c r="AR148" s="357"/>
      <c r="AS148" s="357"/>
      <c r="AT148" s="357"/>
      <c r="AU148" s="365" t="str">
        <f t="shared" si="55"/>
        <v/>
      </c>
      <c r="AV148" s="366" t="str">
        <f t="shared" si="56"/>
        <v/>
      </c>
      <c r="AW148" s="370" t="str">
        <f t="shared" si="57"/>
        <v/>
      </c>
      <c r="AX148" s="361"/>
    </row>
    <row r="149" spans="6:50" x14ac:dyDescent="0.35">
      <c r="F149" s="362" t="str">
        <f t="shared" si="44"/>
        <v/>
      </c>
      <c r="G149" s="27"/>
      <c r="H149" s="359"/>
      <c r="I149" s="141"/>
      <c r="J149" s="27"/>
      <c r="K149" s="360"/>
      <c r="L149" s="357"/>
      <c r="M149" s="357"/>
      <c r="N149" s="356"/>
      <c r="O149" s="364" t="str">
        <f t="shared" si="42"/>
        <v/>
      </c>
      <c r="P149" s="364" t="str">
        <f t="shared" si="45"/>
        <v/>
      </c>
      <c r="Q149" s="364" t="str">
        <f t="shared" si="43"/>
        <v/>
      </c>
      <c r="R149" s="358"/>
      <c r="S149" s="360"/>
      <c r="T149" s="357"/>
      <c r="U149" s="357"/>
      <c r="V149" s="357"/>
      <c r="W149" s="365" t="str">
        <f t="shared" si="46"/>
        <v/>
      </c>
      <c r="X149" s="366" t="str">
        <f t="shared" si="47"/>
        <v/>
      </c>
      <c r="Y149" s="365" t="str">
        <f t="shared" si="48"/>
        <v/>
      </c>
      <c r="Z149" s="361"/>
      <c r="AA149" s="360"/>
      <c r="AB149" s="357"/>
      <c r="AC149" s="357"/>
      <c r="AD149" s="357"/>
      <c r="AE149" s="365" t="str">
        <f t="shared" si="49"/>
        <v/>
      </c>
      <c r="AF149" s="365" t="str">
        <f t="shared" si="50"/>
        <v/>
      </c>
      <c r="AG149" s="369" t="str">
        <f t="shared" si="51"/>
        <v/>
      </c>
      <c r="AH149" s="361"/>
      <c r="AI149" s="360"/>
      <c r="AJ149" s="357"/>
      <c r="AK149" s="357"/>
      <c r="AL149" s="357"/>
      <c r="AM149" s="365" t="str">
        <f t="shared" si="52"/>
        <v/>
      </c>
      <c r="AN149" s="366" t="str">
        <f t="shared" si="53"/>
        <v/>
      </c>
      <c r="AO149" s="365" t="str">
        <f t="shared" si="54"/>
        <v/>
      </c>
      <c r="AP149" s="361"/>
      <c r="AQ149" s="360"/>
      <c r="AR149" s="357"/>
      <c r="AS149" s="357"/>
      <c r="AT149" s="357"/>
      <c r="AU149" s="365" t="str">
        <f t="shared" si="55"/>
        <v/>
      </c>
      <c r="AV149" s="366" t="str">
        <f t="shared" si="56"/>
        <v/>
      </c>
      <c r="AW149" s="370" t="str">
        <f t="shared" si="57"/>
        <v/>
      </c>
      <c r="AX149" s="361"/>
    </row>
    <row r="150" spans="6:50" x14ac:dyDescent="0.35">
      <c r="F150" s="362" t="str">
        <f t="shared" ref="F150:F181" si="58">IF(G150="","",ROW(A127))</f>
        <v/>
      </c>
      <c r="G150" s="27"/>
      <c r="H150" s="359"/>
      <c r="I150" s="141"/>
      <c r="J150" s="27"/>
      <c r="K150" s="360"/>
      <c r="L150" s="357"/>
      <c r="M150" s="357"/>
      <c r="N150" s="356"/>
      <c r="O150" s="364" t="str">
        <f t="shared" si="42"/>
        <v/>
      </c>
      <c r="P150" s="364" t="str">
        <f t="shared" ref="P150:P184" si="59">IF(ISERROR(M150/K150),"",(M150/K150))</f>
        <v/>
      </c>
      <c r="Q150" s="364" t="str">
        <f t="shared" si="43"/>
        <v/>
      </c>
      <c r="R150" s="358"/>
      <c r="S150" s="360"/>
      <c r="T150" s="357"/>
      <c r="U150" s="357"/>
      <c r="V150" s="357"/>
      <c r="W150" s="365" t="str">
        <f t="shared" ref="W150:W184" si="60">IF(ISERROR(T150/S150),"",(T150/S150))</f>
        <v/>
      </c>
      <c r="X150" s="366" t="str">
        <f t="shared" ref="X150:X184" si="61">IF(ISERROR(U150/$S150),"",(U150/$S150))</f>
        <v/>
      </c>
      <c r="Y150" s="365" t="str">
        <f t="shared" ref="Y150:Y184" si="62">IF(ISERROR(V150/$S150),"",(V150/$S150))</f>
        <v/>
      </c>
      <c r="Z150" s="361"/>
      <c r="AA150" s="360"/>
      <c r="AB150" s="357"/>
      <c r="AC150" s="357"/>
      <c r="AD150" s="357"/>
      <c r="AE150" s="365" t="str">
        <f t="shared" ref="AE150:AE184" si="63">IF(ISERROR(AB150/$AA150),"",(AB150/$AA150))</f>
        <v/>
      </c>
      <c r="AF150" s="365" t="str">
        <f t="shared" ref="AF150:AF184" si="64">IF(ISERROR(AC150/$AA150),"",(AC150/$AA150))</f>
        <v/>
      </c>
      <c r="AG150" s="369" t="str">
        <f t="shared" ref="AG150:AG184" si="65">IF(ISERROR(AD150/$AA150),"",(AD150/$AA150))</f>
        <v/>
      </c>
      <c r="AH150" s="361"/>
      <c r="AI150" s="360"/>
      <c r="AJ150" s="357"/>
      <c r="AK150" s="357"/>
      <c r="AL150" s="357"/>
      <c r="AM150" s="365" t="str">
        <f t="shared" ref="AM150:AM184" si="66">IF(ISERROR(AJ150/$AI150),"",(AJ150/$AI150))</f>
        <v/>
      </c>
      <c r="AN150" s="366" t="str">
        <f t="shared" ref="AN150:AN184" si="67">IF(ISERROR(AK150/$AI150),"",(AK150/$AI150))</f>
        <v/>
      </c>
      <c r="AO150" s="365" t="str">
        <f t="shared" ref="AO150:AO184" si="68">IF(ISERROR(AL150/$AI150),"",(AL150/$AI150))</f>
        <v/>
      </c>
      <c r="AP150" s="361"/>
      <c r="AQ150" s="360"/>
      <c r="AR150" s="357"/>
      <c r="AS150" s="357"/>
      <c r="AT150" s="357"/>
      <c r="AU150" s="365" t="str">
        <f t="shared" ref="AU150:AU184" si="69">IF(ISERROR(AR150/$AQ150),"",(AR150/$AQ150))</f>
        <v/>
      </c>
      <c r="AV150" s="366" t="str">
        <f t="shared" ref="AV150:AV184" si="70">IF(ISERROR(AS150/$AQ150),"",(AS150/$AQ150))</f>
        <v/>
      </c>
      <c r="AW150" s="370" t="str">
        <f t="shared" ref="AW150:AW184" si="71">IF(ISERROR(AT150/$AQ150),"",(AT150/$AQ150))</f>
        <v/>
      </c>
      <c r="AX150" s="361"/>
    </row>
    <row r="151" spans="6:50" x14ac:dyDescent="0.35">
      <c r="F151" s="362" t="str">
        <f t="shared" si="58"/>
        <v/>
      </c>
      <c r="G151" s="27"/>
      <c r="H151" s="359"/>
      <c r="I151" s="141"/>
      <c r="J151" s="27"/>
      <c r="K151" s="360"/>
      <c r="L151" s="357"/>
      <c r="M151" s="357"/>
      <c r="N151" s="356"/>
      <c r="O151" s="364" t="str">
        <f t="shared" si="42"/>
        <v/>
      </c>
      <c r="P151" s="364" t="str">
        <f t="shared" si="59"/>
        <v/>
      </c>
      <c r="Q151" s="364" t="str">
        <f t="shared" si="43"/>
        <v/>
      </c>
      <c r="R151" s="358"/>
      <c r="S151" s="360"/>
      <c r="T151" s="357"/>
      <c r="U151" s="357"/>
      <c r="V151" s="357"/>
      <c r="W151" s="365" t="str">
        <f t="shared" si="60"/>
        <v/>
      </c>
      <c r="X151" s="366" t="str">
        <f t="shared" si="61"/>
        <v/>
      </c>
      <c r="Y151" s="365" t="str">
        <f t="shared" si="62"/>
        <v/>
      </c>
      <c r="Z151" s="361"/>
      <c r="AA151" s="360"/>
      <c r="AB151" s="357"/>
      <c r="AC151" s="357"/>
      <c r="AD151" s="357"/>
      <c r="AE151" s="365" t="str">
        <f t="shared" si="63"/>
        <v/>
      </c>
      <c r="AF151" s="365" t="str">
        <f t="shared" si="64"/>
        <v/>
      </c>
      <c r="AG151" s="369" t="str">
        <f t="shared" si="65"/>
        <v/>
      </c>
      <c r="AH151" s="361"/>
      <c r="AI151" s="360"/>
      <c r="AJ151" s="357"/>
      <c r="AK151" s="357"/>
      <c r="AL151" s="357"/>
      <c r="AM151" s="365" t="str">
        <f t="shared" si="66"/>
        <v/>
      </c>
      <c r="AN151" s="366" t="str">
        <f t="shared" si="67"/>
        <v/>
      </c>
      <c r="AO151" s="365" t="str">
        <f t="shared" si="68"/>
        <v/>
      </c>
      <c r="AP151" s="361"/>
      <c r="AQ151" s="360"/>
      <c r="AR151" s="357"/>
      <c r="AS151" s="357"/>
      <c r="AT151" s="357"/>
      <c r="AU151" s="365" t="str">
        <f t="shared" si="69"/>
        <v/>
      </c>
      <c r="AV151" s="366" t="str">
        <f t="shared" si="70"/>
        <v/>
      </c>
      <c r="AW151" s="370" t="str">
        <f t="shared" si="71"/>
        <v/>
      </c>
      <c r="AX151" s="361"/>
    </row>
    <row r="152" spans="6:50" x14ac:dyDescent="0.35">
      <c r="F152" s="362" t="str">
        <f t="shared" si="58"/>
        <v/>
      </c>
      <c r="G152" s="27"/>
      <c r="H152" s="359"/>
      <c r="I152" s="141"/>
      <c r="J152" s="27"/>
      <c r="K152" s="360"/>
      <c r="L152" s="357"/>
      <c r="M152" s="357"/>
      <c r="N152" s="356"/>
      <c r="O152" s="364" t="str">
        <f t="shared" ref="O152:O184" si="72">IF(ISERROR(L152/K152),"",(L152/K152))</f>
        <v/>
      </c>
      <c r="P152" s="364" t="str">
        <f t="shared" si="59"/>
        <v/>
      </c>
      <c r="Q152" s="364" t="str">
        <f t="shared" si="43"/>
        <v/>
      </c>
      <c r="R152" s="358"/>
      <c r="S152" s="360"/>
      <c r="T152" s="357"/>
      <c r="U152" s="357"/>
      <c r="V152" s="357"/>
      <c r="W152" s="365" t="str">
        <f t="shared" si="60"/>
        <v/>
      </c>
      <c r="X152" s="366" t="str">
        <f t="shared" si="61"/>
        <v/>
      </c>
      <c r="Y152" s="365" t="str">
        <f t="shared" si="62"/>
        <v/>
      </c>
      <c r="Z152" s="361"/>
      <c r="AA152" s="360"/>
      <c r="AB152" s="357"/>
      <c r="AC152" s="357"/>
      <c r="AD152" s="357"/>
      <c r="AE152" s="365" t="str">
        <f t="shared" si="63"/>
        <v/>
      </c>
      <c r="AF152" s="365" t="str">
        <f t="shared" si="64"/>
        <v/>
      </c>
      <c r="AG152" s="369" t="str">
        <f t="shared" si="65"/>
        <v/>
      </c>
      <c r="AH152" s="361"/>
      <c r="AI152" s="360"/>
      <c r="AJ152" s="357"/>
      <c r="AK152" s="357"/>
      <c r="AL152" s="357"/>
      <c r="AM152" s="365" t="str">
        <f t="shared" si="66"/>
        <v/>
      </c>
      <c r="AN152" s="366" t="str">
        <f t="shared" si="67"/>
        <v/>
      </c>
      <c r="AO152" s="365" t="str">
        <f t="shared" si="68"/>
        <v/>
      </c>
      <c r="AP152" s="361"/>
      <c r="AQ152" s="360"/>
      <c r="AR152" s="357"/>
      <c r="AS152" s="357"/>
      <c r="AT152" s="357"/>
      <c r="AU152" s="365" t="str">
        <f t="shared" si="69"/>
        <v/>
      </c>
      <c r="AV152" s="366" t="str">
        <f t="shared" si="70"/>
        <v/>
      </c>
      <c r="AW152" s="370" t="str">
        <f t="shared" si="71"/>
        <v/>
      </c>
      <c r="AX152" s="361"/>
    </row>
    <row r="153" spans="6:50" x14ac:dyDescent="0.35">
      <c r="F153" s="362" t="str">
        <f t="shared" si="58"/>
        <v/>
      </c>
      <c r="G153" s="27"/>
      <c r="H153" s="359"/>
      <c r="I153" s="141"/>
      <c r="J153" s="27"/>
      <c r="K153" s="360"/>
      <c r="L153" s="357"/>
      <c r="M153" s="357"/>
      <c r="N153" s="356"/>
      <c r="O153" s="364" t="str">
        <f t="shared" si="72"/>
        <v/>
      </c>
      <c r="P153" s="364" t="str">
        <f t="shared" si="59"/>
        <v/>
      </c>
      <c r="Q153" s="364" t="str">
        <f t="shared" ref="Q153:Q184" si="73">IF(ISERROR(N153/K153),"",(N153/K153))</f>
        <v/>
      </c>
      <c r="R153" s="358"/>
      <c r="S153" s="360"/>
      <c r="T153" s="357"/>
      <c r="U153" s="357"/>
      <c r="V153" s="357"/>
      <c r="W153" s="365" t="str">
        <f t="shared" si="60"/>
        <v/>
      </c>
      <c r="X153" s="366" t="str">
        <f t="shared" si="61"/>
        <v/>
      </c>
      <c r="Y153" s="365" t="str">
        <f t="shared" si="62"/>
        <v/>
      </c>
      <c r="Z153" s="361"/>
      <c r="AA153" s="360"/>
      <c r="AB153" s="357"/>
      <c r="AC153" s="357"/>
      <c r="AD153" s="357"/>
      <c r="AE153" s="365" t="str">
        <f t="shared" si="63"/>
        <v/>
      </c>
      <c r="AF153" s="365" t="str">
        <f t="shared" si="64"/>
        <v/>
      </c>
      <c r="AG153" s="369" t="str">
        <f t="shared" si="65"/>
        <v/>
      </c>
      <c r="AH153" s="361"/>
      <c r="AI153" s="360"/>
      <c r="AJ153" s="357"/>
      <c r="AK153" s="357"/>
      <c r="AL153" s="357"/>
      <c r="AM153" s="365" t="str">
        <f t="shared" si="66"/>
        <v/>
      </c>
      <c r="AN153" s="366" t="str">
        <f t="shared" si="67"/>
        <v/>
      </c>
      <c r="AO153" s="365" t="str">
        <f t="shared" si="68"/>
        <v/>
      </c>
      <c r="AP153" s="361"/>
      <c r="AQ153" s="360"/>
      <c r="AR153" s="357"/>
      <c r="AS153" s="357"/>
      <c r="AT153" s="357"/>
      <c r="AU153" s="365" t="str">
        <f t="shared" si="69"/>
        <v/>
      </c>
      <c r="AV153" s="366" t="str">
        <f t="shared" si="70"/>
        <v/>
      </c>
      <c r="AW153" s="370" t="str">
        <f t="shared" si="71"/>
        <v/>
      </c>
      <c r="AX153" s="361"/>
    </row>
    <row r="154" spans="6:50" x14ac:dyDescent="0.35">
      <c r="F154" s="362" t="str">
        <f t="shared" si="58"/>
        <v/>
      </c>
      <c r="G154" s="27"/>
      <c r="H154" s="359"/>
      <c r="I154" s="141"/>
      <c r="J154" s="27"/>
      <c r="K154" s="360"/>
      <c r="L154" s="357"/>
      <c r="M154" s="357"/>
      <c r="N154" s="356"/>
      <c r="O154" s="364" t="str">
        <f t="shared" si="72"/>
        <v/>
      </c>
      <c r="P154" s="364" t="str">
        <f t="shared" si="59"/>
        <v/>
      </c>
      <c r="Q154" s="364" t="str">
        <f t="shared" si="73"/>
        <v/>
      </c>
      <c r="R154" s="358"/>
      <c r="S154" s="360"/>
      <c r="T154" s="357"/>
      <c r="U154" s="357"/>
      <c r="V154" s="357"/>
      <c r="W154" s="365" t="str">
        <f t="shared" si="60"/>
        <v/>
      </c>
      <c r="X154" s="366" t="str">
        <f t="shared" si="61"/>
        <v/>
      </c>
      <c r="Y154" s="365" t="str">
        <f t="shared" si="62"/>
        <v/>
      </c>
      <c r="Z154" s="361"/>
      <c r="AA154" s="360"/>
      <c r="AB154" s="357"/>
      <c r="AC154" s="357"/>
      <c r="AD154" s="357"/>
      <c r="AE154" s="365" t="str">
        <f t="shared" si="63"/>
        <v/>
      </c>
      <c r="AF154" s="365" t="str">
        <f t="shared" si="64"/>
        <v/>
      </c>
      <c r="AG154" s="369" t="str">
        <f t="shared" si="65"/>
        <v/>
      </c>
      <c r="AH154" s="361"/>
      <c r="AI154" s="360"/>
      <c r="AJ154" s="357"/>
      <c r="AK154" s="357"/>
      <c r="AL154" s="357"/>
      <c r="AM154" s="365" t="str">
        <f t="shared" si="66"/>
        <v/>
      </c>
      <c r="AN154" s="366" t="str">
        <f t="shared" si="67"/>
        <v/>
      </c>
      <c r="AO154" s="365" t="str">
        <f t="shared" si="68"/>
        <v/>
      </c>
      <c r="AP154" s="361"/>
      <c r="AQ154" s="360"/>
      <c r="AR154" s="357"/>
      <c r="AS154" s="357"/>
      <c r="AT154" s="357"/>
      <c r="AU154" s="365" t="str">
        <f t="shared" si="69"/>
        <v/>
      </c>
      <c r="AV154" s="366" t="str">
        <f t="shared" si="70"/>
        <v/>
      </c>
      <c r="AW154" s="370" t="str">
        <f t="shared" si="71"/>
        <v/>
      </c>
      <c r="AX154" s="361"/>
    </row>
    <row r="155" spans="6:50" x14ac:dyDescent="0.35">
      <c r="F155" s="362" t="str">
        <f t="shared" si="58"/>
        <v/>
      </c>
      <c r="G155" s="27"/>
      <c r="H155" s="359"/>
      <c r="I155" s="141"/>
      <c r="J155" s="27"/>
      <c r="K155" s="360"/>
      <c r="L155" s="357"/>
      <c r="M155" s="357"/>
      <c r="N155" s="356"/>
      <c r="O155" s="364" t="str">
        <f t="shared" si="72"/>
        <v/>
      </c>
      <c r="P155" s="364" t="str">
        <f t="shared" si="59"/>
        <v/>
      </c>
      <c r="Q155" s="364" t="str">
        <f t="shared" si="73"/>
        <v/>
      </c>
      <c r="R155" s="358"/>
      <c r="S155" s="360"/>
      <c r="T155" s="357"/>
      <c r="U155" s="357"/>
      <c r="V155" s="357"/>
      <c r="W155" s="365" t="str">
        <f t="shared" si="60"/>
        <v/>
      </c>
      <c r="X155" s="366" t="str">
        <f t="shared" si="61"/>
        <v/>
      </c>
      <c r="Y155" s="365" t="str">
        <f t="shared" si="62"/>
        <v/>
      </c>
      <c r="Z155" s="361"/>
      <c r="AA155" s="360"/>
      <c r="AB155" s="357"/>
      <c r="AC155" s="357"/>
      <c r="AD155" s="357"/>
      <c r="AE155" s="365" t="str">
        <f t="shared" si="63"/>
        <v/>
      </c>
      <c r="AF155" s="365" t="str">
        <f t="shared" si="64"/>
        <v/>
      </c>
      <c r="AG155" s="369" t="str">
        <f t="shared" si="65"/>
        <v/>
      </c>
      <c r="AH155" s="361"/>
      <c r="AI155" s="360"/>
      <c r="AJ155" s="357"/>
      <c r="AK155" s="357"/>
      <c r="AL155" s="357"/>
      <c r="AM155" s="365" t="str">
        <f t="shared" si="66"/>
        <v/>
      </c>
      <c r="AN155" s="366" t="str">
        <f t="shared" si="67"/>
        <v/>
      </c>
      <c r="AO155" s="365" t="str">
        <f t="shared" si="68"/>
        <v/>
      </c>
      <c r="AP155" s="361"/>
      <c r="AQ155" s="360"/>
      <c r="AR155" s="357"/>
      <c r="AS155" s="357"/>
      <c r="AT155" s="357"/>
      <c r="AU155" s="365" t="str">
        <f t="shared" si="69"/>
        <v/>
      </c>
      <c r="AV155" s="366" t="str">
        <f t="shared" si="70"/>
        <v/>
      </c>
      <c r="AW155" s="370" t="str">
        <f t="shared" si="71"/>
        <v/>
      </c>
      <c r="AX155" s="361"/>
    </row>
    <row r="156" spans="6:50" x14ac:dyDescent="0.35">
      <c r="F156" s="362" t="str">
        <f t="shared" si="58"/>
        <v/>
      </c>
      <c r="G156" s="27"/>
      <c r="H156" s="359"/>
      <c r="I156" s="141"/>
      <c r="J156" s="27"/>
      <c r="K156" s="360"/>
      <c r="L156" s="357"/>
      <c r="M156" s="357"/>
      <c r="N156" s="356"/>
      <c r="O156" s="364" t="str">
        <f t="shared" si="72"/>
        <v/>
      </c>
      <c r="P156" s="364" t="str">
        <f t="shared" si="59"/>
        <v/>
      </c>
      <c r="Q156" s="364" t="str">
        <f t="shared" si="73"/>
        <v/>
      </c>
      <c r="R156" s="358"/>
      <c r="S156" s="360"/>
      <c r="T156" s="357"/>
      <c r="U156" s="357"/>
      <c r="V156" s="357"/>
      <c r="W156" s="365" t="str">
        <f t="shared" si="60"/>
        <v/>
      </c>
      <c r="X156" s="366" t="str">
        <f t="shared" si="61"/>
        <v/>
      </c>
      <c r="Y156" s="365" t="str">
        <f t="shared" si="62"/>
        <v/>
      </c>
      <c r="Z156" s="361"/>
      <c r="AA156" s="360"/>
      <c r="AB156" s="357"/>
      <c r="AC156" s="357"/>
      <c r="AD156" s="357"/>
      <c r="AE156" s="365" t="str">
        <f t="shared" si="63"/>
        <v/>
      </c>
      <c r="AF156" s="365" t="str">
        <f t="shared" si="64"/>
        <v/>
      </c>
      <c r="AG156" s="369" t="str">
        <f t="shared" si="65"/>
        <v/>
      </c>
      <c r="AH156" s="361"/>
      <c r="AI156" s="360"/>
      <c r="AJ156" s="357"/>
      <c r="AK156" s="357"/>
      <c r="AL156" s="357"/>
      <c r="AM156" s="365" t="str">
        <f t="shared" si="66"/>
        <v/>
      </c>
      <c r="AN156" s="366" t="str">
        <f t="shared" si="67"/>
        <v/>
      </c>
      <c r="AO156" s="365" t="str">
        <f t="shared" si="68"/>
        <v/>
      </c>
      <c r="AP156" s="361"/>
      <c r="AQ156" s="360"/>
      <c r="AR156" s="357"/>
      <c r="AS156" s="357"/>
      <c r="AT156" s="357"/>
      <c r="AU156" s="365" t="str">
        <f t="shared" si="69"/>
        <v/>
      </c>
      <c r="AV156" s="366" t="str">
        <f t="shared" si="70"/>
        <v/>
      </c>
      <c r="AW156" s="370" t="str">
        <f t="shared" si="71"/>
        <v/>
      </c>
      <c r="AX156" s="361"/>
    </row>
    <row r="157" spans="6:50" x14ac:dyDescent="0.35">
      <c r="F157" s="362" t="str">
        <f t="shared" si="58"/>
        <v/>
      </c>
      <c r="G157" s="27"/>
      <c r="H157" s="359"/>
      <c r="I157" s="141"/>
      <c r="J157" s="27"/>
      <c r="K157" s="360"/>
      <c r="L157" s="357"/>
      <c r="M157" s="357"/>
      <c r="N157" s="356"/>
      <c r="O157" s="364" t="str">
        <f t="shared" si="72"/>
        <v/>
      </c>
      <c r="P157" s="364" t="str">
        <f t="shared" si="59"/>
        <v/>
      </c>
      <c r="Q157" s="364" t="str">
        <f t="shared" si="73"/>
        <v/>
      </c>
      <c r="R157" s="358"/>
      <c r="S157" s="360"/>
      <c r="T157" s="357"/>
      <c r="U157" s="357"/>
      <c r="V157" s="357"/>
      <c r="W157" s="365" t="str">
        <f t="shared" si="60"/>
        <v/>
      </c>
      <c r="X157" s="366" t="str">
        <f t="shared" si="61"/>
        <v/>
      </c>
      <c r="Y157" s="365" t="str">
        <f t="shared" si="62"/>
        <v/>
      </c>
      <c r="Z157" s="361"/>
      <c r="AA157" s="360"/>
      <c r="AB157" s="357"/>
      <c r="AC157" s="357"/>
      <c r="AD157" s="357"/>
      <c r="AE157" s="365" t="str">
        <f t="shared" si="63"/>
        <v/>
      </c>
      <c r="AF157" s="365" t="str">
        <f t="shared" si="64"/>
        <v/>
      </c>
      <c r="AG157" s="369" t="str">
        <f t="shared" si="65"/>
        <v/>
      </c>
      <c r="AH157" s="361"/>
      <c r="AI157" s="360"/>
      <c r="AJ157" s="357"/>
      <c r="AK157" s="357"/>
      <c r="AL157" s="357"/>
      <c r="AM157" s="365" t="str">
        <f t="shared" si="66"/>
        <v/>
      </c>
      <c r="AN157" s="366" t="str">
        <f t="shared" si="67"/>
        <v/>
      </c>
      <c r="AO157" s="365" t="str">
        <f t="shared" si="68"/>
        <v/>
      </c>
      <c r="AP157" s="361"/>
      <c r="AQ157" s="360"/>
      <c r="AR157" s="357"/>
      <c r="AS157" s="357"/>
      <c r="AT157" s="357"/>
      <c r="AU157" s="365" t="str">
        <f t="shared" si="69"/>
        <v/>
      </c>
      <c r="AV157" s="366" t="str">
        <f t="shared" si="70"/>
        <v/>
      </c>
      <c r="AW157" s="370" t="str">
        <f t="shared" si="71"/>
        <v/>
      </c>
      <c r="AX157" s="361"/>
    </row>
    <row r="158" spans="6:50" x14ac:dyDescent="0.35">
      <c r="F158" s="362" t="str">
        <f t="shared" si="58"/>
        <v/>
      </c>
      <c r="G158" s="27"/>
      <c r="H158" s="359"/>
      <c r="I158" s="141"/>
      <c r="J158" s="27"/>
      <c r="K158" s="360"/>
      <c r="L158" s="357"/>
      <c r="M158" s="357"/>
      <c r="N158" s="356"/>
      <c r="O158" s="364" t="str">
        <f t="shared" si="72"/>
        <v/>
      </c>
      <c r="P158" s="364" t="str">
        <f t="shared" si="59"/>
        <v/>
      </c>
      <c r="Q158" s="364" t="str">
        <f t="shared" si="73"/>
        <v/>
      </c>
      <c r="R158" s="358"/>
      <c r="S158" s="360"/>
      <c r="T158" s="357"/>
      <c r="U158" s="357"/>
      <c r="V158" s="357"/>
      <c r="W158" s="365" t="str">
        <f t="shared" si="60"/>
        <v/>
      </c>
      <c r="X158" s="366" t="str">
        <f t="shared" si="61"/>
        <v/>
      </c>
      <c r="Y158" s="365" t="str">
        <f t="shared" si="62"/>
        <v/>
      </c>
      <c r="Z158" s="361"/>
      <c r="AA158" s="360"/>
      <c r="AB158" s="357"/>
      <c r="AC158" s="357"/>
      <c r="AD158" s="357"/>
      <c r="AE158" s="365" t="str">
        <f t="shared" si="63"/>
        <v/>
      </c>
      <c r="AF158" s="365" t="str">
        <f t="shared" si="64"/>
        <v/>
      </c>
      <c r="AG158" s="369" t="str">
        <f t="shared" si="65"/>
        <v/>
      </c>
      <c r="AH158" s="361"/>
      <c r="AI158" s="360"/>
      <c r="AJ158" s="357"/>
      <c r="AK158" s="357"/>
      <c r="AL158" s="357"/>
      <c r="AM158" s="365" t="str">
        <f t="shared" si="66"/>
        <v/>
      </c>
      <c r="AN158" s="366" t="str">
        <f t="shared" si="67"/>
        <v/>
      </c>
      <c r="AO158" s="365" t="str">
        <f t="shared" si="68"/>
        <v/>
      </c>
      <c r="AP158" s="361"/>
      <c r="AQ158" s="360"/>
      <c r="AR158" s="357"/>
      <c r="AS158" s="357"/>
      <c r="AT158" s="357"/>
      <c r="AU158" s="365" t="str">
        <f t="shared" si="69"/>
        <v/>
      </c>
      <c r="AV158" s="366" t="str">
        <f t="shared" si="70"/>
        <v/>
      </c>
      <c r="AW158" s="370" t="str">
        <f t="shared" si="71"/>
        <v/>
      </c>
      <c r="AX158" s="361"/>
    </row>
    <row r="159" spans="6:50" x14ac:dyDescent="0.35">
      <c r="F159" s="362" t="str">
        <f t="shared" si="58"/>
        <v/>
      </c>
      <c r="G159" s="27"/>
      <c r="H159" s="359"/>
      <c r="I159" s="141"/>
      <c r="J159" s="27"/>
      <c r="K159" s="360"/>
      <c r="L159" s="357"/>
      <c r="M159" s="357"/>
      <c r="N159" s="356"/>
      <c r="O159" s="364" t="str">
        <f t="shared" si="72"/>
        <v/>
      </c>
      <c r="P159" s="364" t="str">
        <f t="shared" si="59"/>
        <v/>
      </c>
      <c r="Q159" s="364" t="str">
        <f t="shared" si="73"/>
        <v/>
      </c>
      <c r="R159" s="358"/>
      <c r="S159" s="360"/>
      <c r="T159" s="357"/>
      <c r="U159" s="357"/>
      <c r="V159" s="357"/>
      <c r="W159" s="365" t="str">
        <f t="shared" si="60"/>
        <v/>
      </c>
      <c r="X159" s="366" t="str">
        <f t="shared" si="61"/>
        <v/>
      </c>
      <c r="Y159" s="365" t="str">
        <f t="shared" si="62"/>
        <v/>
      </c>
      <c r="Z159" s="361"/>
      <c r="AA159" s="360"/>
      <c r="AB159" s="357"/>
      <c r="AC159" s="357"/>
      <c r="AD159" s="357"/>
      <c r="AE159" s="365" t="str">
        <f t="shared" si="63"/>
        <v/>
      </c>
      <c r="AF159" s="365" t="str">
        <f t="shared" si="64"/>
        <v/>
      </c>
      <c r="AG159" s="369" t="str">
        <f t="shared" si="65"/>
        <v/>
      </c>
      <c r="AH159" s="361"/>
      <c r="AI159" s="360"/>
      <c r="AJ159" s="357"/>
      <c r="AK159" s="357"/>
      <c r="AL159" s="357"/>
      <c r="AM159" s="365" t="str">
        <f t="shared" si="66"/>
        <v/>
      </c>
      <c r="AN159" s="366" t="str">
        <f t="shared" si="67"/>
        <v/>
      </c>
      <c r="AO159" s="365" t="str">
        <f t="shared" si="68"/>
        <v/>
      </c>
      <c r="AP159" s="361"/>
      <c r="AQ159" s="360"/>
      <c r="AR159" s="357"/>
      <c r="AS159" s="357"/>
      <c r="AT159" s="357"/>
      <c r="AU159" s="365" t="str">
        <f t="shared" si="69"/>
        <v/>
      </c>
      <c r="AV159" s="366" t="str">
        <f t="shared" si="70"/>
        <v/>
      </c>
      <c r="AW159" s="370" t="str">
        <f t="shared" si="71"/>
        <v/>
      </c>
      <c r="AX159" s="361"/>
    </row>
    <row r="160" spans="6:50" x14ac:dyDescent="0.35">
      <c r="F160" s="362" t="str">
        <f t="shared" si="58"/>
        <v/>
      </c>
      <c r="G160" s="27"/>
      <c r="H160" s="359"/>
      <c r="I160" s="141"/>
      <c r="J160" s="27"/>
      <c r="K160" s="360"/>
      <c r="L160" s="357"/>
      <c r="M160" s="357"/>
      <c r="N160" s="356"/>
      <c r="O160" s="364" t="str">
        <f t="shared" si="72"/>
        <v/>
      </c>
      <c r="P160" s="364" t="str">
        <f t="shared" si="59"/>
        <v/>
      </c>
      <c r="Q160" s="364" t="str">
        <f t="shared" si="73"/>
        <v/>
      </c>
      <c r="R160" s="358"/>
      <c r="S160" s="360"/>
      <c r="T160" s="357"/>
      <c r="U160" s="357"/>
      <c r="V160" s="357"/>
      <c r="W160" s="365" t="str">
        <f t="shared" si="60"/>
        <v/>
      </c>
      <c r="X160" s="366" t="str">
        <f t="shared" si="61"/>
        <v/>
      </c>
      <c r="Y160" s="365" t="str">
        <f t="shared" si="62"/>
        <v/>
      </c>
      <c r="Z160" s="361"/>
      <c r="AA160" s="360"/>
      <c r="AB160" s="357"/>
      <c r="AC160" s="357"/>
      <c r="AD160" s="357"/>
      <c r="AE160" s="365" t="str">
        <f t="shared" si="63"/>
        <v/>
      </c>
      <c r="AF160" s="365" t="str">
        <f t="shared" si="64"/>
        <v/>
      </c>
      <c r="AG160" s="369" t="str">
        <f t="shared" si="65"/>
        <v/>
      </c>
      <c r="AH160" s="361"/>
      <c r="AI160" s="360"/>
      <c r="AJ160" s="357"/>
      <c r="AK160" s="357"/>
      <c r="AL160" s="357"/>
      <c r="AM160" s="365" t="str">
        <f t="shared" si="66"/>
        <v/>
      </c>
      <c r="AN160" s="366" t="str">
        <f t="shared" si="67"/>
        <v/>
      </c>
      <c r="AO160" s="365" t="str">
        <f t="shared" si="68"/>
        <v/>
      </c>
      <c r="AP160" s="361"/>
      <c r="AQ160" s="360"/>
      <c r="AR160" s="357"/>
      <c r="AS160" s="357"/>
      <c r="AT160" s="357"/>
      <c r="AU160" s="365" t="str">
        <f t="shared" si="69"/>
        <v/>
      </c>
      <c r="AV160" s="366" t="str">
        <f t="shared" si="70"/>
        <v/>
      </c>
      <c r="AW160" s="370" t="str">
        <f t="shared" si="71"/>
        <v/>
      </c>
      <c r="AX160" s="361"/>
    </row>
    <row r="161" spans="6:50" x14ac:dyDescent="0.35">
      <c r="F161" s="362" t="str">
        <f t="shared" si="58"/>
        <v/>
      </c>
      <c r="G161" s="27"/>
      <c r="H161" s="359"/>
      <c r="I161" s="141"/>
      <c r="J161" s="27"/>
      <c r="K161" s="360"/>
      <c r="L161" s="357"/>
      <c r="M161" s="357"/>
      <c r="N161" s="356"/>
      <c r="O161" s="364" t="str">
        <f t="shared" si="72"/>
        <v/>
      </c>
      <c r="P161" s="364" t="str">
        <f t="shared" si="59"/>
        <v/>
      </c>
      <c r="Q161" s="364" t="str">
        <f t="shared" si="73"/>
        <v/>
      </c>
      <c r="R161" s="358"/>
      <c r="S161" s="360"/>
      <c r="T161" s="357"/>
      <c r="U161" s="357"/>
      <c r="V161" s="357"/>
      <c r="W161" s="365" t="str">
        <f t="shared" si="60"/>
        <v/>
      </c>
      <c r="X161" s="366" t="str">
        <f t="shared" si="61"/>
        <v/>
      </c>
      <c r="Y161" s="365" t="str">
        <f t="shared" si="62"/>
        <v/>
      </c>
      <c r="Z161" s="361"/>
      <c r="AA161" s="360"/>
      <c r="AB161" s="357"/>
      <c r="AC161" s="357"/>
      <c r="AD161" s="357"/>
      <c r="AE161" s="365" t="str">
        <f t="shared" si="63"/>
        <v/>
      </c>
      <c r="AF161" s="365" t="str">
        <f t="shared" si="64"/>
        <v/>
      </c>
      <c r="AG161" s="369" t="str">
        <f t="shared" si="65"/>
        <v/>
      </c>
      <c r="AH161" s="361"/>
      <c r="AI161" s="360"/>
      <c r="AJ161" s="357"/>
      <c r="AK161" s="357"/>
      <c r="AL161" s="357"/>
      <c r="AM161" s="365" t="str">
        <f t="shared" si="66"/>
        <v/>
      </c>
      <c r="AN161" s="366" t="str">
        <f t="shared" si="67"/>
        <v/>
      </c>
      <c r="AO161" s="365" t="str">
        <f t="shared" si="68"/>
        <v/>
      </c>
      <c r="AP161" s="361"/>
      <c r="AQ161" s="360"/>
      <c r="AR161" s="357"/>
      <c r="AS161" s="357"/>
      <c r="AT161" s="357"/>
      <c r="AU161" s="365" t="str">
        <f t="shared" si="69"/>
        <v/>
      </c>
      <c r="AV161" s="366" t="str">
        <f t="shared" si="70"/>
        <v/>
      </c>
      <c r="AW161" s="370" t="str">
        <f t="shared" si="71"/>
        <v/>
      </c>
      <c r="AX161" s="361"/>
    </row>
    <row r="162" spans="6:50" x14ac:dyDescent="0.35">
      <c r="F162" s="362" t="str">
        <f t="shared" si="58"/>
        <v/>
      </c>
      <c r="G162" s="27"/>
      <c r="H162" s="359"/>
      <c r="I162" s="141"/>
      <c r="J162" s="27"/>
      <c r="K162" s="360"/>
      <c r="L162" s="357"/>
      <c r="M162" s="357"/>
      <c r="N162" s="356"/>
      <c r="O162" s="364" t="str">
        <f t="shared" si="72"/>
        <v/>
      </c>
      <c r="P162" s="364" t="str">
        <f t="shared" si="59"/>
        <v/>
      </c>
      <c r="Q162" s="364" t="str">
        <f t="shared" si="73"/>
        <v/>
      </c>
      <c r="R162" s="358"/>
      <c r="S162" s="360"/>
      <c r="T162" s="357"/>
      <c r="U162" s="357"/>
      <c r="V162" s="357"/>
      <c r="W162" s="365" t="str">
        <f t="shared" si="60"/>
        <v/>
      </c>
      <c r="X162" s="366" t="str">
        <f t="shared" si="61"/>
        <v/>
      </c>
      <c r="Y162" s="365" t="str">
        <f t="shared" si="62"/>
        <v/>
      </c>
      <c r="Z162" s="361"/>
      <c r="AA162" s="360"/>
      <c r="AB162" s="357"/>
      <c r="AC162" s="357"/>
      <c r="AD162" s="357"/>
      <c r="AE162" s="365" t="str">
        <f t="shared" si="63"/>
        <v/>
      </c>
      <c r="AF162" s="365" t="str">
        <f t="shared" si="64"/>
        <v/>
      </c>
      <c r="AG162" s="369" t="str">
        <f t="shared" si="65"/>
        <v/>
      </c>
      <c r="AH162" s="361"/>
      <c r="AI162" s="360"/>
      <c r="AJ162" s="357"/>
      <c r="AK162" s="357"/>
      <c r="AL162" s="357"/>
      <c r="AM162" s="365" t="str">
        <f t="shared" si="66"/>
        <v/>
      </c>
      <c r="AN162" s="366" t="str">
        <f t="shared" si="67"/>
        <v/>
      </c>
      <c r="AO162" s="365" t="str">
        <f t="shared" si="68"/>
        <v/>
      </c>
      <c r="AP162" s="361"/>
      <c r="AQ162" s="360"/>
      <c r="AR162" s="357"/>
      <c r="AS162" s="357"/>
      <c r="AT162" s="357"/>
      <c r="AU162" s="365" t="str">
        <f t="shared" si="69"/>
        <v/>
      </c>
      <c r="AV162" s="366" t="str">
        <f t="shared" si="70"/>
        <v/>
      </c>
      <c r="AW162" s="370" t="str">
        <f t="shared" si="71"/>
        <v/>
      </c>
      <c r="AX162" s="361"/>
    </row>
    <row r="163" spans="6:50" x14ac:dyDescent="0.35">
      <c r="F163" s="362" t="str">
        <f t="shared" si="58"/>
        <v/>
      </c>
      <c r="G163" s="27"/>
      <c r="H163" s="359"/>
      <c r="I163" s="141"/>
      <c r="J163" s="27"/>
      <c r="K163" s="360"/>
      <c r="L163" s="357"/>
      <c r="M163" s="357"/>
      <c r="N163" s="356"/>
      <c r="O163" s="364" t="str">
        <f t="shared" si="72"/>
        <v/>
      </c>
      <c r="P163" s="364" t="str">
        <f t="shared" si="59"/>
        <v/>
      </c>
      <c r="Q163" s="364" t="str">
        <f t="shared" si="73"/>
        <v/>
      </c>
      <c r="R163" s="358"/>
      <c r="S163" s="360"/>
      <c r="T163" s="357"/>
      <c r="U163" s="357"/>
      <c r="V163" s="357"/>
      <c r="W163" s="365" t="str">
        <f t="shared" si="60"/>
        <v/>
      </c>
      <c r="X163" s="366" t="str">
        <f t="shared" si="61"/>
        <v/>
      </c>
      <c r="Y163" s="365" t="str">
        <f t="shared" si="62"/>
        <v/>
      </c>
      <c r="Z163" s="361"/>
      <c r="AA163" s="360"/>
      <c r="AB163" s="357"/>
      <c r="AC163" s="357"/>
      <c r="AD163" s="357"/>
      <c r="AE163" s="365" t="str">
        <f t="shared" si="63"/>
        <v/>
      </c>
      <c r="AF163" s="365" t="str">
        <f t="shared" si="64"/>
        <v/>
      </c>
      <c r="AG163" s="369" t="str">
        <f t="shared" si="65"/>
        <v/>
      </c>
      <c r="AH163" s="361"/>
      <c r="AI163" s="360"/>
      <c r="AJ163" s="357"/>
      <c r="AK163" s="357"/>
      <c r="AL163" s="357"/>
      <c r="AM163" s="365" t="str">
        <f t="shared" si="66"/>
        <v/>
      </c>
      <c r="AN163" s="366" t="str">
        <f t="shared" si="67"/>
        <v/>
      </c>
      <c r="AO163" s="365" t="str">
        <f t="shared" si="68"/>
        <v/>
      </c>
      <c r="AP163" s="361"/>
      <c r="AQ163" s="360"/>
      <c r="AR163" s="357"/>
      <c r="AS163" s="357"/>
      <c r="AT163" s="357"/>
      <c r="AU163" s="365" t="str">
        <f t="shared" si="69"/>
        <v/>
      </c>
      <c r="AV163" s="366" t="str">
        <f t="shared" si="70"/>
        <v/>
      </c>
      <c r="AW163" s="370" t="str">
        <f t="shared" si="71"/>
        <v/>
      </c>
      <c r="AX163" s="361"/>
    </row>
    <row r="164" spans="6:50" x14ac:dyDescent="0.35">
      <c r="F164" s="362" t="str">
        <f t="shared" si="58"/>
        <v/>
      </c>
      <c r="G164" s="27"/>
      <c r="H164" s="359"/>
      <c r="I164" s="141"/>
      <c r="J164" s="27"/>
      <c r="K164" s="360"/>
      <c r="L164" s="357"/>
      <c r="M164" s="357"/>
      <c r="N164" s="356"/>
      <c r="O164" s="364" t="str">
        <f t="shared" si="72"/>
        <v/>
      </c>
      <c r="P164" s="364" t="str">
        <f t="shared" si="59"/>
        <v/>
      </c>
      <c r="Q164" s="364" t="str">
        <f t="shared" si="73"/>
        <v/>
      </c>
      <c r="R164" s="358"/>
      <c r="S164" s="360"/>
      <c r="T164" s="357"/>
      <c r="U164" s="357"/>
      <c r="V164" s="357"/>
      <c r="W164" s="365" t="str">
        <f t="shared" si="60"/>
        <v/>
      </c>
      <c r="X164" s="366" t="str">
        <f t="shared" si="61"/>
        <v/>
      </c>
      <c r="Y164" s="365" t="str">
        <f t="shared" si="62"/>
        <v/>
      </c>
      <c r="Z164" s="361"/>
      <c r="AA164" s="360"/>
      <c r="AB164" s="357"/>
      <c r="AC164" s="357"/>
      <c r="AD164" s="357"/>
      <c r="AE164" s="365" t="str">
        <f t="shared" si="63"/>
        <v/>
      </c>
      <c r="AF164" s="365" t="str">
        <f t="shared" si="64"/>
        <v/>
      </c>
      <c r="AG164" s="369" t="str">
        <f t="shared" si="65"/>
        <v/>
      </c>
      <c r="AH164" s="361"/>
      <c r="AI164" s="360"/>
      <c r="AJ164" s="357"/>
      <c r="AK164" s="357"/>
      <c r="AL164" s="357"/>
      <c r="AM164" s="365" t="str">
        <f t="shared" si="66"/>
        <v/>
      </c>
      <c r="AN164" s="366" t="str">
        <f t="shared" si="67"/>
        <v/>
      </c>
      <c r="AO164" s="365" t="str">
        <f t="shared" si="68"/>
        <v/>
      </c>
      <c r="AP164" s="361"/>
      <c r="AQ164" s="360"/>
      <c r="AR164" s="357"/>
      <c r="AS164" s="357"/>
      <c r="AT164" s="357"/>
      <c r="AU164" s="365" t="str">
        <f t="shared" si="69"/>
        <v/>
      </c>
      <c r="AV164" s="366" t="str">
        <f t="shared" si="70"/>
        <v/>
      </c>
      <c r="AW164" s="370" t="str">
        <f t="shared" si="71"/>
        <v/>
      </c>
      <c r="AX164" s="361"/>
    </row>
    <row r="165" spans="6:50" x14ac:dyDescent="0.35">
      <c r="F165" s="362" t="str">
        <f t="shared" si="58"/>
        <v/>
      </c>
      <c r="G165" s="27"/>
      <c r="H165" s="359"/>
      <c r="I165" s="141"/>
      <c r="J165" s="27"/>
      <c r="K165" s="360"/>
      <c r="L165" s="357"/>
      <c r="M165" s="357"/>
      <c r="N165" s="356"/>
      <c r="O165" s="364" t="str">
        <f t="shared" si="72"/>
        <v/>
      </c>
      <c r="P165" s="364" t="str">
        <f t="shared" si="59"/>
        <v/>
      </c>
      <c r="Q165" s="364" t="str">
        <f t="shared" si="73"/>
        <v/>
      </c>
      <c r="R165" s="358"/>
      <c r="S165" s="360"/>
      <c r="T165" s="357"/>
      <c r="U165" s="357"/>
      <c r="V165" s="357"/>
      <c r="W165" s="365" t="str">
        <f t="shared" si="60"/>
        <v/>
      </c>
      <c r="X165" s="366" t="str">
        <f t="shared" si="61"/>
        <v/>
      </c>
      <c r="Y165" s="365" t="str">
        <f t="shared" si="62"/>
        <v/>
      </c>
      <c r="Z165" s="361"/>
      <c r="AA165" s="360"/>
      <c r="AB165" s="357"/>
      <c r="AC165" s="357"/>
      <c r="AD165" s="357"/>
      <c r="AE165" s="365" t="str">
        <f t="shared" si="63"/>
        <v/>
      </c>
      <c r="AF165" s="365" t="str">
        <f t="shared" si="64"/>
        <v/>
      </c>
      <c r="AG165" s="369" t="str">
        <f t="shared" si="65"/>
        <v/>
      </c>
      <c r="AH165" s="361"/>
      <c r="AI165" s="360"/>
      <c r="AJ165" s="357"/>
      <c r="AK165" s="357"/>
      <c r="AL165" s="357"/>
      <c r="AM165" s="365" t="str">
        <f t="shared" si="66"/>
        <v/>
      </c>
      <c r="AN165" s="366" t="str">
        <f t="shared" si="67"/>
        <v/>
      </c>
      <c r="AO165" s="365" t="str">
        <f t="shared" si="68"/>
        <v/>
      </c>
      <c r="AP165" s="361"/>
      <c r="AQ165" s="360"/>
      <c r="AR165" s="357"/>
      <c r="AS165" s="357"/>
      <c r="AT165" s="357"/>
      <c r="AU165" s="365" t="str">
        <f t="shared" si="69"/>
        <v/>
      </c>
      <c r="AV165" s="366" t="str">
        <f t="shared" si="70"/>
        <v/>
      </c>
      <c r="AW165" s="370" t="str">
        <f t="shared" si="71"/>
        <v/>
      </c>
      <c r="AX165" s="361"/>
    </row>
    <row r="166" spans="6:50" x14ac:dyDescent="0.35">
      <c r="F166" s="362" t="str">
        <f t="shared" si="58"/>
        <v/>
      </c>
      <c r="G166" s="27"/>
      <c r="H166" s="359"/>
      <c r="I166" s="141"/>
      <c r="J166" s="27"/>
      <c r="K166" s="360"/>
      <c r="L166" s="357"/>
      <c r="M166" s="357"/>
      <c r="N166" s="356"/>
      <c r="O166" s="364" t="str">
        <f t="shared" si="72"/>
        <v/>
      </c>
      <c r="P166" s="364" t="str">
        <f t="shared" si="59"/>
        <v/>
      </c>
      <c r="Q166" s="364" t="str">
        <f t="shared" si="73"/>
        <v/>
      </c>
      <c r="R166" s="358"/>
      <c r="S166" s="360"/>
      <c r="T166" s="357"/>
      <c r="U166" s="357"/>
      <c r="V166" s="357"/>
      <c r="W166" s="365" t="str">
        <f t="shared" si="60"/>
        <v/>
      </c>
      <c r="X166" s="366" t="str">
        <f t="shared" si="61"/>
        <v/>
      </c>
      <c r="Y166" s="365" t="str">
        <f t="shared" si="62"/>
        <v/>
      </c>
      <c r="Z166" s="361"/>
      <c r="AA166" s="360"/>
      <c r="AB166" s="357"/>
      <c r="AC166" s="357"/>
      <c r="AD166" s="357"/>
      <c r="AE166" s="365" t="str">
        <f t="shared" si="63"/>
        <v/>
      </c>
      <c r="AF166" s="365" t="str">
        <f t="shared" si="64"/>
        <v/>
      </c>
      <c r="AG166" s="369" t="str">
        <f t="shared" si="65"/>
        <v/>
      </c>
      <c r="AH166" s="361"/>
      <c r="AI166" s="360"/>
      <c r="AJ166" s="357"/>
      <c r="AK166" s="357"/>
      <c r="AL166" s="357"/>
      <c r="AM166" s="365" t="str">
        <f t="shared" si="66"/>
        <v/>
      </c>
      <c r="AN166" s="366" t="str">
        <f t="shared" si="67"/>
        <v/>
      </c>
      <c r="AO166" s="365" t="str">
        <f t="shared" si="68"/>
        <v/>
      </c>
      <c r="AP166" s="361"/>
      <c r="AQ166" s="360"/>
      <c r="AR166" s="357"/>
      <c r="AS166" s="357"/>
      <c r="AT166" s="357"/>
      <c r="AU166" s="365" t="str">
        <f t="shared" si="69"/>
        <v/>
      </c>
      <c r="AV166" s="366" t="str">
        <f t="shared" si="70"/>
        <v/>
      </c>
      <c r="AW166" s="370" t="str">
        <f t="shared" si="71"/>
        <v/>
      </c>
      <c r="AX166" s="361"/>
    </row>
    <row r="167" spans="6:50" x14ac:dyDescent="0.35">
      <c r="F167" s="362" t="str">
        <f t="shared" si="58"/>
        <v/>
      </c>
      <c r="G167" s="27"/>
      <c r="H167" s="359"/>
      <c r="I167" s="141"/>
      <c r="J167" s="27"/>
      <c r="K167" s="360"/>
      <c r="L167" s="357"/>
      <c r="M167" s="357"/>
      <c r="N167" s="356"/>
      <c r="O167" s="364" t="str">
        <f t="shared" si="72"/>
        <v/>
      </c>
      <c r="P167" s="364" t="str">
        <f t="shared" si="59"/>
        <v/>
      </c>
      <c r="Q167" s="364" t="str">
        <f t="shared" si="73"/>
        <v/>
      </c>
      <c r="R167" s="358"/>
      <c r="S167" s="360"/>
      <c r="T167" s="357"/>
      <c r="U167" s="357"/>
      <c r="V167" s="357"/>
      <c r="W167" s="365" t="str">
        <f t="shared" si="60"/>
        <v/>
      </c>
      <c r="X167" s="366" t="str">
        <f t="shared" si="61"/>
        <v/>
      </c>
      <c r="Y167" s="365" t="str">
        <f t="shared" si="62"/>
        <v/>
      </c>
      <c r="Z167" s="361"/>
      <c r="AA167" s="360"/>
      <c r="AB167" s="357"/>
      <c r="AC167" s="357"/>
      <c r="AD167" s="357"/>
      <c r="AE167" s="365" t="str">
        <f t="shared" si="63"/>
        <v/>
      </c>
      <c r="AF167" s="365" t="str">
        <f t="shared" si="64"/>
        <v/>
      </c>
      <c r="AG167" s="369" t="str">
        <f t="shared" si="65"/>
        <v/>
      </c>
      <c r="AH167" s="361"/>
      <c r="AI167" s="360"/>
      <c r="AJ167" s="357"/>
      <c r="AK167" s="357"/>
      <c r="AL167" s="357"/>
      <c r="AM167" s="365" t="str">
        <f t="shared" si="66"/>
        <v/>
      </c>
      <c r="AN167" s="366" t="str">
        <f t="shared" si="67"/>
        <v/>
      </c>
      <c r="AO167" s="365" t="str">
        <f t="shared" si="68"/>
        <v/>
      </c>
      <c r="AP167" s="361"/>
      <c r="AQ167" s="360"/>
      <c r="AR167" s="357"/>
      <c r="AS167" s="357"/>
      <c r="AT167" s="357"/>
      <c r="AU167" s="365" t="str">
        <f t="shared" si="69"/>
        <v/>
      </c>
      <c r="AV167" s="366" t="str">
        <f t="shared" si="70"/>
        <v/>
      </c>
      <c r="AW167" s="370" t="str">
        <f t="shared" si="71"/>
        <v/>
      </c>
      <c r="AX167" s="361"/>
    </row>
    <row r="168" spans="6:50" x14ac:dyDescent="0.35">
      <c r="F168" s="362" t="str">
        <f t="shared" si="58"/>
        <v/>
      </c>
      <c r="G168" s="27"/>
      <c r="H168" s="359"/>
      <c r="I168" s="141"/>
      <c r="J168" s="27"/>
      <c r="K168" s="360"/>
      <c r="L168" s="357"/>
      <c r="M168" s="357"/>
      <c r="N168" s="356"/>
      <c r="O168" s="364" t="str">
        <f t="shared" si="72"/>
        <v/>
      </c>
      <c r="P168" s="364" t="str">
        <f t="shared" si="59"/>
        <v/>
      </c>
      <c r="Q168" s="364" t="str">
        <f t="shared" si="73"/>
        <v/>
      </c>
      <c r="R168" s="358"/>
      <c r="S168" s="360"/>
      <c r="T168" s="357"/>
      <c r="U168" s="357"/>
      <c r="V168" s="357"/>
      <c r="W168" s="365" t="str">
        <f t="shared" si="60"/>
        <v/>
      </c>
      <c r="X168" s="366" t="str">
        <f t="shared" si="61"/>
        <v/>
      </c>
      <c r="Y168" s="365" t="str">
        <f t="shared" si="62"/>
        <v/>
      </c>
      <c r="Z168" s="361"/>
      <c r="AA168" s="360"/>
      <c r="AB168" s="357"/>
      <c r="AC168" s="357"/>
      <c r="AD168" s="357"/>
      <c r="AE168" s="365" t="str">
        <f t="shared" si="63"/>
        <v/>
      </c>
      <c r="AF168" s="365" t="str">
        <f t="shared" si="64"/>
        <v/>
      </c>
      <c r="AG168" s="369" t="str">
        <f t="shared" si="65"/>
        <v/>
      </c>
      <c r="AH168" s="361"/>
      <c r="AI168" s="360"/>
      <c r="AJ168" s="357"/>
      <c r="AK168" s="357"/>
      <c r="AL168" s="357"/>
      <c r="AM168" s="365" t="str">
        <f t="shared" si="66"/>
        <v/>
      </c>
      <c r="AN168" s="366" t="str">
        <f t="shared" si="67"/>
        <v/>
      </c>
      <c r="AO168" s="365" t="str">
        <f t="shared" si="68"/>
        <v/>
      </c>
      <c r="AP168" s="361"/>
      <c r="AQ168" s="360"/>
      <c r="AR168" s="357"/>
      <c r="AS168" s="357"/>
      <c r="AT168" s="357"/>
      <c r="AU168" s="365" t="str">
        <f t="shared" si="69"/>
        <v/>
      </c>
      <c r="AV168" s="366" t="str">
        <f t="shared" si="70"/>
        <v/>
      </c>
      <c r="AW168" s="370" t="str">
        <f t="shared" si="71"/>
        <v/>
      </c>
      <c r="AX168" s="361"/>
    </row>
    <row r="169" spans="6:50" x14ac:dyDescent="0.35">
      <c r="F169" s="362" t="str">
        <f t="shared" si="58"/>
        <v/>
      </c>
      <c r="G169" s="27"/>
      <c r="H169" s="359"/>
      <c r="I169" s="141"/>
      <c r="J169" s="27"/>
      <c r="K169" s="360"/>
      <c r="L169" s="357"/>
      <c r="M169" s="357"/>
      <c r="N169" s="356"/>
      <c r="O169" s="364" t="str">
        <f t="shared" si="72"/>
        <v/>
      </c>
      <c r="P169" s="364" t="str">
        <f t="shared" si="59"/>
        <v/>
      </c>
      <c r="Q169" s="364" t="str">
        <f t="shared" si="73"/>
        <v/>
      </c>
      <c r="R169" s="358"/>
      <c r="S169" s="360"/>
      <c r="T169" s="357"/>
      <c r="U169" s="357"/>
      <c r="V169" s="357"/>
      <c r="W169" s="365" t="str">
        <f t="shared" si="60"/>
        <v/>
      </c>
      <c r="X169" s="366" t="str">
        <f t="shared" si="61"/>
        <v/>
      </c>
      <c r="Y169" s="365" t="str">
        <f t="shared" si="62"/>
        <v/>
      </c>
      <c r="Z169" s="361"/>
      <c r="AA169" s="360"/>
      <c r="AB169" s="357"/>
      <c r="AC169" s="357"/>
      <c r="AD169" s="357"/>
      <c r="AE169" s="365" t="str">
        <f t="shared" si="63"/>
        <v/>
      </c>
      <c r="AF169" s="365" t="str">
        <f t="shared" si="64"/>
        <v/>
      </c>
      <c r="AG169" s="369" t="str">
        <f t="shared" si="65"/>
        <v/>
      </c>
      <c r="AH169" s="361"/>
      <c r="AI169" s="360"/>
      <c r="AJ169" s="357"/>
      <c r="AK169" s="357"/>
      <c r="AL169" s="357"/>
      <c r="AM169" s="365" t="str">
        <f t="shared" si="66"/>
        <v/>
      </c>
      <c r="AN169" s="366" t="str">
        <f t="shared" si="67"/>
        <v/>
      </c>
      <c r="AO169" s="365" t="str">
        <f t="shared" si="68"/>
        <v/>
      </c>
      <c r="AP169" s="361"/>
      <c r="AQ169" s="360"/>
      <c r="AR169" s="357"/>
      <c r="AS169" s="357"/>
      <c r="AT169" s="357"/>
      <c r="AU169" s="365" t="str">
        <f t="shared" si="69"/>
        <v/>
      </c>
      <c r="AV169" s="366" t="str">
        <f t="shared" si="70"/>
        <v/>
      </c>
      <c r="AW169" s="370" t="str">
        <f t="shared" si="71"/>
        <v/>
      </c>
      <c r="AX169" s="361"/>
    </row>
    <row r="170" spans="6:50" x14ac:dyDescent="0.35">
      <c r="F170" s="362" t="str">
        <f t="shared" si="58"/>
        <v/>
      </c>
      <c r="G170" s="27"/>
      <c r="H170" s="359"/>
      <c r="I170" s="141"/>
      <c r="J170" s="27"/>
      <c r="K170" s="360"/>
      <c r="L170" s="357"/>
      <c r="M170" s="357"/>
      <c r="N170" s="356"/>
      <c r="O170" s="364" t="str">
        <f t="shared" si="72"/>
        <v/>
      </c>
      <c r="P170" s="364" t="str">
        <f t="shared" si="59"/>
        <v/>
      </c>
      <c r="Q170" s="364" t="str">
        <f t="shared" si="73"/>
        <v/>
      </c>
      <c r="R170" s="358"/>
      <c r="S170" s="360"/>
      <c r="T170" s="357"/>
      <c r="U170" s="357"/>
      <c r="V170" s="357"/>
      <c r="W170" s="365" t="str">
        <f t="shared" si="60"/>
        <v/>
      </c>
      <c r="X170" s="366" t="str">
        <f t="shared" si="61"/>
        <v/>
      </c>
      <c r="Y170" s="365" t="str">
        <f t="shared" si="62"/>
        <v/>
      </c>
      <c r="Z170" s="361"/>
      <c r="AA170" s="360"/>
      <c r="AB170" s="357"/>
      <c r="AC170" s="357"/>
      <c r="AD170" s="357"/>
      <c r="AE170" s="365" t="str">
        <f t="shared" si="63"/>
        <v/>
      </c>
      <c r="AF170" s="365" t="str">
        <f t="shared" si="64"/>
        <v/>
      </c>
      <c r="AG170" s="369" t="str">
        <f t="shared" si="65"/>
        <v/>
      </c>
      <c r="AH170" s="361"/>
      <c r="AI170" s="360"/>
      <c r="AJ170" s="357"/>
      <c r="AK170" s="357"/>
      <c r="AL170" s="357"/>
      <c r="AM170" s="365" t="str">
        <f t="shared" si="66"/>
        <v/>
      </c>
      <c r="AN170" s="366" t="str">
        <f t="shared" si="67"/>
        <v/>
      </c>
      <c r="AO170" s="365" t="str">
        <f t="shared" si="68"/>
        <v/>
      </c>
      <c r="AP170" s="361"/>
      <c r="AQ170" s="360"/>
      <c r="AR170" s="357"/>
      <c r="AS170" s="357"/>
      <c r="AT170" s="357"/>
      <c r="AU170" s="365" t="str">
        <f t="shared" si="69"/>
        <v/>
      </c>
      <c r="AV170" s="366" t="str">
        <f t="shared" si="70"/>
        <v/>
      </c>
      <c r="AW170" s="370" t="str">
        <f t="shared" si="71"/>
        <v/>
      </c>
      <c r="AX170" s="361"/>
    </row>
    <row r="171" spans="6:50" x14ac:dyDescent="0.35">
      <c r="F171" s="362" t="str">
        <f t="shared" si="58"/>
        <v/>
      </c>
      <c r="G171" s="27"/>
      <c r="H171" s="359"/>
      <c r="I171" s="141"/>
      <c r="J171" s="27"/>
      <c r="K171" s="360"/>
      <c r="L171" s="357"/>
      <c r="M171" s="357"/>
      <c r="N171" s="356"/>
      <c r="O171" s="364" t="str">
        <f t="shared" si="72"/>
        <v/>
      </c>
      <c r="P171" s="364" t="str">
        <f t="shared" si="59"/>
        <v/>
      </c>
      <c r="Q171" s="364" t="str">
        <f t="shared" si="73"/>
        <v/>
      </c>
      <c r="R171" s="358"/>
      <c r="S171" s="360"/>
      <c r="T171" s="357"/>
      <c r="U171" s="357"/>
      <c r="V171" s="357"/>
      <c r="W171" s="365" t="str">
        <f t="shared" si="60"/>
        <v/>
      </c>
      <c r="X171" s="366" t="str">
        <f t="shared" si="61"/>
        <v/>
      </c>
      <c r="Y171" s="365" t="str">
        <f t="shared" si="62"/>
        <v/>
      </c>
      <c r="Z171" s="361"/>
      <c r="AA171" s="360"/>
      <c r="AB171" s="357"/>
      <c r="AC171" s="357"/>
      <c r="AD171" s="357"/>
      <c r="AE171" s="365" t="str">
        <f t="shared" si="63"/>
        <v/>
      </c>
      <c r="AF171" s="365" t="str">
        <f t="shared" si="64"/>
        <v/>
      </c>
      <c r="AG171" s="369" t="str">
        <f t="shared" si="65"/>
        <v/>
      </c>
      <c r="AH171" s="361"/>
      <c r="AI171" s="360"/>
      <c r="AJ171" s="357"/>
      <c r="AK171" s="357"/>
      <c r="AL171" s="357"/>
      <c r="AM171" s="365" t="str">
        <f t="shared" si="66"/>
        <v/>
      </c>
      <c r="AN171" s="366" t="str">
        <f t="shared" si="67"/>
        <v/>
      </c>
      <c r="AO171" s="365" t="str">
        <f t="shared" si="68"/>
        <v/>
      </c>
      <c r="AP171" s="361"/>
      <c r="AQ171" s="360"/>
      <c r="AR171" s="357"/>
      <c r="AS171" s="357"/>
      <c r="AT171" s="357"/>
      <c r="AU171" s="365" t="str">
        <f t="shared" si="69"/>
        <v/>
      </c>
      <c r="AV171" s="366" t="str">
        <f t="shared" si="70"/>
        <v/>
      </c>
      <c r="AW171" s="370" t="str">
        <f t="shared" si="71"/>
        <v/>
      </c>
      <c r="AX171" s="361"/>
    </row>
    <row r="172" spans="6:50" x14ac:dyDescent="0.35">
      <c r="F172" s="362" t="str">
        <f t="shared" si="58"/>
        <v/>
      </c>
      <c r="G172" s="27"/>
      <c r="H172" s="359"/>
      <c r="I172" s="141"/>
      <c r="J172" s="27"/>
      <c r="K172" s="360"/>
      <c r="L172" s="357"/>
      <c r="M172" s="357"/>
      <c r="N172" s="356"/>
      <c r="O172" s="364" t="str">
        <f t="shared" si="72"/>
        <v/>
      </c>
      <c r="P172" s="364" t="str">
        <f t="shared" si="59"/>
        <v/>
      </c>
      <c r="Q172" s="364" t="str">
        <f t="shared" si="73"/>
        <v/>
      </c>
      <c r="R172" s="358"/>
      <c r="S172" s="360"/>
      <c r="T172" s="357"/>
      <c r="U172" s="357"/>
      <c r="V172" s="357"/>
      <c r="W172" s="365" t="str">
        <f t="shared" si="60"/>
        <v/>
      </c>
      <c r="X172" s="366" t="str">
        <f t="shared" si="61"/>
        <v/>
      </c>
      <c r="Y172" s="365" t="str">
        <f t="shared" si="62"/>
        <v/>
      </c>
      <c r="Z172" s="361"/>
      <c r="AA172" s="360"/>
      <c r="AB172" s="357"/>
      <c r="AC172" s="357"/>
      <c r="AD172" s="357"/>
      <c r="AE172" s="365" t="str">
        <f t="shared" si="63"/>
        <v/>
      </c>
      <c r="AF172" s="365" t="str">
        <f t="shared" si="64"/>
        <v/>
      </c>
      <c r="AG172" s="369" t="str">
        <f t="shared" si="65"/>
        <v/>
      </c>
      <c r="AH172" s="361"/>
      <c r="AI172" s="360"/>
      <c r="AJ172" s="357"/>
      <c r="AK172" s="357"/>
      <c r="AL172" s="357"/>
      <c r="AM172" s="365" t="str">
        <f t="shared" si="66"/>
        <v/>
      </c>
      <c r="AN172" s="366" t="str">
        <f t="shared" si="67"/>
        <v/>
      </c>
      <c r="AO172" s="365" t="str">
        <f t="shared" si="68"/>
        <v/>
      </c>
      <c r="AP172" s="361"/>
      <c r="AQ172" s="360"/>
      <c r="AR172" s="357"/>
      <c r="AS172" s="357"/>
      <c r="AT172" s="357"/>
      <c r="AU172" s="365" t="str">
        <f t="shared" si="69"/>
        <v/>
      </c>
      <c r="AV172" s="366" t="str">
        <f t="shared" si="70"/>
        <v/>
      </c>
      <c r="AW172" s="370" t="str">
        <f t="shared" si="71"/>
        <v/>
      </c>
      <c r="AX172" s="361"/>
    </row>
    <row r="173" spans="6:50" x14ac:dyDescent="0.35">
      <c r="F173" s="362" t="str">
        <f t="shared" si="58"/>
        <v/>
      </c>
      <c r="G173" s="27"/>
      <c r="H173" s="359"/>
      <c r="I173" s="141"/>
      <c r="J173" s="27"/>
      <c r="K173" s="360"/>
      <c r="L173" s="357"/>
      <c r="M173" s="357"/>
      <c r="N173" s="356"/>
      <c r="O173" s="364" t="str">
        <f t="shared" si="72"/>
        <v/>
      </c>
      <c r="P173" s="364" t="str">
        <f t="shared" si="59"/>
        <v/>
      </c>
      <c r="Q173" s="364" t="str">
        <f t="shared" si="73"/>
        <v/>
      </c>
      <c r="R173" s="358"/>
      <c r="S173" s="360"/>
      <c r="T173" s="357"/>
      <c r="U173" s="357"/>
      <c r="V173" s="357"/>
      <c r="W173" s="365" t="str">
        <f t="shared" si="60"/>
        <v/>
      </c>
      <c r="X173" s="366" t="str">
        <f t="shared" si="61"/>
        <v/>
      </c>
      <c r="Y173" s="365" t="str">
        <f t="shared" si="62"/>
        <v/>
      </c>
      <c r="Z173" s="361"/>
      <c r="AA173" s="360"/>
      <c r="AB173" s="357"/>
      <c r="AC173" s="357"/>
      <c r="AD173" s="357"/>
      <c r="AE173" s="365" t="str">
        <f t="shared" si="63"/>
        <v/>
      </c>
      <c r="AF173" s="365" t="str">
        <f t="shared" si="64"/>
        <v/>
      </c>
      <c r="AG173" s="369" t="str">
        <f t="shared" si="65"/>
        <v/>
      </c>
      <c r="AH173" s="361"/>
      <c r="AI173" s="360"/>
      <c r="AJ173" s="357"/>
      <c r="AK173" s="357"/>
      <c r="AL173" s="357"/>
      <c r="AM173" s="365" t="str">
        <f t="shared" si="66"/>
        <v/>
      </c>
      <c r="AN173" s="366" t="str">
        <f t="shared" si="67"/>
        <v/>
      </c>
      <c r="AO173" s="365" t="str">
        <f t="shared" si="68"/>
        <v/>
      </c>
      <c r="AP173" s="361"/>
      <c r="AQ173" s="360"/>
      <c r="AR173" s="357"/>
      <c r="AS173" s="357"/>
      <c r="AT173" s="357"/>
      <c r="AU173" s="365" t="str">
        <f t="shared" si="69"/>
        <v/>
      </c>
      <c r="AV173" s="366" t="str">
        <f t="shared" si="70"/>
        <v/>
      </c>
      <c r="AW173" s="370" t="str">
        <f t="shared" si="71"/>
        <v/>
      </c>
      <c r="AX173" s="361"/>
    </row>
    <row r="174" spans="6:50" x14ac:dyDescent="0.35">
      <c r="F174" s="362" t="str">
        <f t="shared" si="58"/>
        <v/>
      </c>
      <c r="G174" s="27"/>
      <c r="H174" s="359"/>
      <c r="I174" s="141"/>
      <c r="J174" s="27"/>
      <c r="K174" s="360"/>
      <c r="L174" s="357"/>
      <c r="M174" s="357"/>
      <c r="N174" s="356"/>
      <c r="O174" s="364" t="str">
        <f t="shared" si="72"/>
        <v/>
      </c>
      <c r="P174" s="364" t="str">
        <f t="shared" si="59"/>
        <v/>
      </c>
      <c r="Q174" s="364" t="str">
        <f t="shared" si="73"/>
        <v/>
      </c>
      <c r="R174" s="358"/>
      <c r="S174" s="360"/>
      <c r="T174" s="357"/>
      <c r="U174" s="357"/>
      <c r="V174" s="357"/>
      <c r="W174" s="365" t="str">
        <f t="shared" si="60"/>
        <v/>
      </c>
      <c r="X174" s="366" t="str">
        <f t="shared" si="61"/>
        <v/>
      </c>
      <c r="Y174" s="365" t="str">
        <f t="shared" si="62"/>
        <v/>
      </c>
      <c r="Z174" s="361"/>
      <c r="AA174" s="360"/>
      <c r="AB174" s="357"/>
      <c r="AC174" s="357"/>
      <c r="AD174" s="357"/>
      <c r="AE174" s="365" t="str">
        <f t="shared" si="63"/>
        <v/>
      </c>
      <c r="AF174" s="365" t="str">
        <f t="shared" si="64"/>
        <v/>
      </c>
      <c r="AG174" s="369" t="str">
        <f t="shared" si="65"/>
        <v/>
      </c>
      <c r="AH174" s="361"/>
      <c r="AI174" s="360"/>
      <c r="AJ174" s="357"/>
      <c r="AK174" s="357"/>
      <c r="AL174" s="357"/>
      <c r="AM174" s="365" t="str">
        <f t="shared" si="66"/>
        <v/>
      </c>
      <c r="AN174" s="366" t="str">
        <f t="shared" si="67"/>
        <v/>
      </c>
      <c r="AO174" s="365" t="str">
        <f t="shared" si="68"/>
        <v/>
      </c>
      <c r="AP174" s="361"/>
      <c r="AQ174" s="360"/>
      <c r="AR174" s="357"/>
      <c r="AS174" s="357"/>
      <c r="AT174" s="357"/>
      <c r="AU174" s="365" t="str">
        <f t="shared" si="69"/>
        <v/>
      </c>
      <c r="AV174" s="366" t="str">
        <f t="shared" si="70"/>
        <v/>
      </c>
      <c r="AW174" s="370" t="str">
        <f t="shared" si="71"/>
        <v/>
      </c>
      <c r="AX174" s="361"/>
    </row>
    <row r="175" spans="6:50" x14ac:dyDescent="0.35">
      <c r="F175" s="362" t="str">
        <f t="shared" si="58"/>
        <v/>
      </c>
      <c r="G175" s="27"/>
      <c r="H175" s="359"/>
      <c r="I175" s="141"/>
      <c r="J175" s="27"/>
      <c r="K175" s="360"/>
      <c r="L175" s="357"/>
      <c r="M175" s="357"/>
      <c r="N175" s="356"/>
      <c r="O175" s="364" t="str">
        <f t="shared" si="72"/>
        <v/>
      </c>
      <c r="P175" s="364" t="str">
        <f t="shared" si="59"/>
        <v/>
      </c>
      <c r="Q175" s="364" t="str">
        <f t="shared" si="73"/>
        <v/>
      </c>
      <c r="R175" s="358"/>
      <c r="S175" s="360"/>
      <c r="T175" s="357"/>
      <c r="U175" s="357"/>
      <c r="V175" s="357"/>
      <c r="W175" s="365" t="str">
        <f t="shared" si="60"/>
        <v/>
      </c>
      <c r="X175" s="366" t="str">
        <f t="shared" si="61"/>
        <v/>
      </c>
      <c r="Y175" s="365" t="str">
        <f t="shared" si="62"/>
        <v/>
      </c>
      <c r="Z175" s="361"/>
      <c r="AA175" s="360"/>
      <c r="AB175" s="357"/>
      <c r="AC175" s="357"/>
      <c r="AD175" s="357"/>
      <c r="AE175" s="365" t="str">
        <f t="shared" si="63"/>
        <v/>
      </c>
      <c r="AF175" s="365" t="str">
        <f t="shared" si="64"/>
        <v/>
      </c>
      <c r="AG175" s="369" t="str">
        <f t="shared" si="65"/>
        <v/>
      </c>
      <c r="AH175" s="361"/>
      <c r="AI175" s="360"/>
      <c r="AJ175" s="357"/>
      <c r="AK175" s="357"/>
      <c r="AL175" s="357"/>
      <c r="AM175" s="365" t="str">
        <f t="shared" si="66"/>
        <v/>
      </c>
      <c r="AN175" s="366" t="str">
        <f t="shared" si="67"/>
        <v/>
      </c>
      <c r="AO175" s="365" t="str">
        <f t="shared" si="68"/>
        <v/>
      </c>
      <c r="AP175" s="361"/>
      <c r="AQ175" s="360"/>
      <c r="AR175" s="357"/>
      <c r="AS175" s="357"/>
      <c r="AT175" s="357"/>
      <c r="AU175" s="365" t="str">
        <f t="shared" si="69"/>
        <v/>
      </c>
      <c r="AV175" s="366" t="str">
        <f t="shared" si="70"/>
        <v/>
      </c>
      <c r="AW175" s="370" t="str">
        <f t="shared" si="71"/>
        <v/>
      </c>
      <c r="AX175" s="361"/>
    </row>
    <row r="176" spans="6:50" x14ac:dyDescent="0.35">
      <c r="F176" s="362" t="str">
        <f t="shared" si="58"/>
        <v/>
      </c>
      <c r="G176" s="27"/>
      <c r="H176" s="359"/>
      <c r="I176" s="141"/>
      <c r="J176" s="27"/>
      <c r="K176" s="360"/>
      <c r="L176" s="357"/>
      <c r="M176" s="357"/>
      <c r="N176" s="356"/>
      <c r="O176" s="364" t="str">
        <f t="shared" si="72"/>
        <v/>
      </c>
      <c r="P176" s="364" t="str">
        <f t="shared" si="59"/>
        <v/>
      </c>
      <c r="Q176" s="364" t="str">
        <f t="shared" si="73"/>
        <v/>
      </c>
      <c r="R176" s="358"/>
      <c r="S176" s="360"/>
      <c r="T176" s="357"/>
      <c r="U176" s="357"/>
      <c r="V176" s="357"/>
      <c r="W176" s="365" t="str">
        <f t="shared" si="60"/>
        <v/>
      </c>
      <c r="X176" s="366" t="str">
        <f t="shared" si="61"/>
        <v/>
      </c>
      <c r="Y176" s="365" t="str">
        <f t="shared" si="62"/>
        <v/>
      </c>
      <c r="Z176" s="361"/>
      <c r="AA176" s="360"/>
      <c r="AB176" s="357"/>
      <c r="AC176" s="357"/>
      <c r="AD176" s="357"/>
      <c r="AE176" s="365" t="str">
        <f t="shared" si="63"/>
        <v/>
      </c>
      <c r="AF176" s="365" t="str">
        <f t="shared" si="64"/>
        <v/>
      </c>
      <c r="AG176" s="369" t="str">
        <f t="shared" si="65"/>
        <v/>
      </c>
      <c r="AH176" s="361"/>
      <c r="AI176" s="360"/>
      <c r="AJ176" s="357"/>
      <c r="AK176" s="357"/>
      <c r="AL176" s="357"/>
      <c r="AM176" s="365" t="str">
        <f t="shared" si="66"/>
        <v/>
      </c>
      <c r="AN176" s="366" t="str">
        <f t="shared" si="67"/>
        <v/>
      </c>
      <c r="AO176" s="365" t="str">
        <f t="shared" si="68"/>
        <v/>
      </c>
      <c r="AP176" s="361"/>
      <c r="AQ176" s="360"/>
      <c r="AR176" s="357"/>
      <c r="AS176" s="357"/>
      <c r="AT176" s="357"/>
      <c r="AU176" s="365" t="str">
        <f t="shared" si="69"/>
        <v/>
      </c>
      <c r="AV176" s="366" t="str">
        <f t="shared" si="70"/>
        <v/>
      </c>
      <c r="AW176" s="370" t="str">
        <f t="shared" si="71"/>
        <v/>
      </c>
      <c r="AX176" s="361"/>
    </row>
    <row r="177" spans="6:50" x14ac:dyDescent="0.35">
      <c r="F177" s="362" t="str">
        <f t="shared" si="58"/>
        <v/>
      </c>
      <c r="G177" s="27"/>
      <c r="H177" s="359"/>
      <c r="I177" s="141"/>
      <c r="J177" s="27"/>
      <c r="K177" s="360"/>
      <c r="L177" s="357"/>
      <c r="M177" s="357"/>
      <c r="N177" s="356"/>
      <c r="O177" s="364" t="str">
        <f t="shared" si="72"/>
        <v/>
      </c>
      <c r="P177" s="364" t="str">
        <f t="shared" si="59"/>
        <v/>
      </c>
      <c r="Q177" s="364" t="str">
        <f t="shared" si="73"/>
        <v/>
      </c>
      <c r="R177" s="358"/>
      <c r="S177" s="360"/>
      <c r="T177" s="357"/>
      <c r="U177" s="357"/>
      <c r="V177" s="357"/>
      <c r="W177" s="365" t="str">
        <f t="shared" si="60"/>
        <v/>
      </c>
      <c r="X177" s="366" t="str">
        <f t="shared" si="61"/>
        <v/>
      </c>
      <c r="Y177" s="365" t="str">
        <f t="shared" si="62"/>
        <v/>
      </c>
      <c r="Z177" s="361"/>
      <c r="AA177" s="360"/>
      <c r="AB177" s="357"/>
      <c r="AC177" s="357"/>
      <c r="AD177" s="357"/>
      <c r="AE177" s="365" t="str">
        <f t="shared" si="63"/>
        <v/>
      </c>
      <c r="AF177" s="365" t="str">
        <f t="shared" si="64"/>
        <v/>
      </c>
      <c r="AG177" s="369" t="str">
        <f t="shared" si="65"/>
        <v/>
      </c>
      <c r="AH177" s="361"/>
      <c r="AI177" s="360"/>
      <c r="AJ177" s="357"/>
      <c r="AK177" s="357"/>
      <c r="AL177" s="357"/>
      <c r="AM177" s="365" t="str">
        <f t="shared" si="66"/>
        <v/>
      </c>
      <c r="AN177" s="366" t="str">
        <f t="shared" si="67"/>
        <v/>
      </c>
      <c r="AO177" s="365" t="str">
        <f t="shared" si="68"/>
        <v/>
      </c>
      <c r="AP177" s="361"/>
      <c r="AQ177" s="360"/>
      <c r="AR177" s="357"/>
      <c r="AS177" s="357"/>
      <c r="AT177" s="357"/>
      <c r="AU177" s="365" t="str">
        <f t="shared" si="69"/>
        <v/>
      </c>
      <c r="AV177" s="366" t="str">
        <f t="shared" si="70"/>
        <v/>
      </c>
      <c r="AW177" s="370" t="str">
        <f t="shared" si="71"/>
        <v/>
      </c>
      <c r="AX177" s="361"/>
    </row>
    <row r="178" spans="6:50" x14ac:dyDescent="0.35">
      <c r="F178" s="362" t="str">
        <f t="shared" si="58"/>
        <v/>
      </c>
      <c r="G178" s="27"/>
      <c r="H178" s="359"/>
      <c r="I178" s="141"/>
      <c r="J178" s="27"/>
      <c r="K178" s="360"/>
      <c r="L178" s="357"/>
      <c r="M178" s="357"/>
      <c r="N178" s="356"/>
      <c r="O178" s="364" t="str">
        <f t="shared" si="72"/>
        <v/>
      </c>
      <c r="P178" s="364" t="str">
        <f t="shared" si="59"/>
        <v/>
      </c>
      <c r="Q178" s="364" t="str">
        <f t="shared" si="73"/>
        <v/>
      </c>
      <c r="R178" s="358"/>
      <c r="S178" s="360"/>
      <c r="T178" s="357"/>
      <c r="U178" s="357"/>
      <c r="V178" s="357"/>
      <c r="W178" s="365" t="str">
        <f t="shared" si="60"/>
        <v/>
      </c>
      <c r="X178" s="366" t="str">
        <f t="shared" si="61"/>
        <v/>
      </c>
      <c r="Y178" s="365" t="str">
        <f t="shared" si="62"/>
        <v/>
      </c>
      <c r="Z178" s="361"/>
      <c r="AA178" s="360"/>
      <c r="AB178" s="357"/>
      <c r="AC178" s="357"/>
      <c r="AD178" s="357"/>
      <c r="AE178" s="365" t="str">
        <f t="shared" si="63"/>
        <v/>
      </c>
      <c r="AF178" s="365" t="str">
        <f t="shared" si="64"/>
        <v/>
      </c>
      <c r="AG178" s="369" t="str">
        <f t="shared" si="65"/>
        <v/>
      </c>
      <c r="AH178" s="361"/>
      <c r="AI178" s="360"/>
      <c r="AJ178" s="357"/>
      <c r="AK178" s="357"/>
      <c r="AL178" s="357"/>
      <c r="AM178" s="365" t="str">
        <f t="shared" si="66"/>
        <v/>
      </c>
      <c r="AN178" s="366" t="str">
        <f t="shared" si="67"/>
        <v/>
      </c>
      <c r="AO178" s="365" t="str">
        <f t="shared" si="68"/>
        <v/>
      </c>
      <c r="AP178" s="361"/>
      <c r="AQ178" s="360"/>
      <c r="AR178" s="357"/>
      <c r="AS178" s="357"/>
      <c r="AT178" s="357"/>
      <c r="AU178" s="365" t="str">
        <f t="shared" si="69"/>
        <v/>
      </c>
      <c r="AV178" s="366" t="str">
        <f t="shared" si="70"/>
        <v/>
      </c>
      <c r="AW178" s="370" t="str">
        <f t="shared" si="71"/>
        <v/>
      </c>
      <c r="AX178" s="361"/>
    </row>
    <row r="179" spans="6:50" x14ac:dyDescent="0.35">
      <c r="F179" s="362" t="str">
        <f t="shared" si="58"/>
        <v/>
      </c>
      <c r="G179" s="27"/>
      <c r="H179" s="359"/>
      <c r="I179" s="141"/>
      <c r="J179" s="27"/>
      <c r="K179" s="360"/>
      <c r="L179" s="357"/>
      <c r="M179" s="357"/>
      <c r="N179" s="356"/>
      <c r="O179" s="364" t="str">
        <f t="shared" si="72"/>
        <v/>
      </c>
      <c r="P179" s="364" t="str">
        <f t="shared" si="59"/>
        <v/>
      </c>
      <c r="Q179" s="364" t="str">
        <f t="shared" si="73"/>
        <v/>
      </c>
      <c r="R179" s="358"/>
      <c r="S179" s="360"/>
      <c r="T179" s="357"/>
      <c r="U179" s="357"/>
      <c r="V179" s="357"/>
      <c r="W179" s="365" t="str">
        <f t="shared" si="60"/>
        <v/>
      </c>
      <c r="X179" s="366" t="str">
        <f t="shared" si="61"/>
        <v/>
      </c>
      <c r="Y179" s="365" t="str">
        <f t="shared" si="62"/>
        <v/>
      </c>
      <c r="Z179" s="361"/>
      <c r="AA179" s="360"/>
      <c r="AB179" s="357"/>
      <c r="AC179" s="357"/>
      <c r="AD179" s="357"/>
      <c r="AE179" s="365" t="str">
        <f t="shared" si="63"/>
        <v/>
      </c>
      <c r="AF179" s="365" t="str">
        <f t="shared" si="64"/>
        <v/>
      </c>
      <c r="AG179" s="369" t="str">
        <f t="shared" si="65"/>
        <v/>
      </c>
      <c r="AH179" s="361"/>
      <c r="AI179" s="360"/>
      <c r="AJ179" s="357"/>
      <c r="AK179" s="357"/>
      <c r="AL179" s="357"/>
      <c r="AM179" s="365" t="str">
        <f t="shared" si="66"/>
        <v/>
      </c>
      <c r="AN179" s="366" t="str">
        <f t="shared" si="67"/>
        <v/>
      </c>
      <c r="AO179" s="365" t="str">
        <f t="shared" si="68"/>
        <v/>
      </c>
      <c r="AP179" s="361"/>
      <c r="AQ179" s="360"/>
      <c r="AR179" s="357"/>
      <c r="AS179" s="357"/>
      <c r="AT179" s="357"/>
      <c r="AU179" s="365" t="str">
        <f t="shared" si="69"/>
        <v/>
      </c>
      <c r="AV179" s="366" t="str">
        <f t="shared" si="70"/>
        <v/>
      </c>
      <c r="AW179" s="370" t="str">
        <f t="shared" si="71"/>
        <v/>
      </c>
      <c r="AX179" s="361"/>
    </row>
    <row r="180" spans="6:50" x14ac:dyDescent="0.35">
      <c r="F180" s="362" t="str">
        <f t="shared" si="58"/>
        <v/>
      </c>
      <c r="G180" s="27"/>
      <c r="H180" s="359"/>
      <c r="I180" s="141"/>
      <c r="J180" s="27"/>
      <c r="K180" s="360"/>
      <c r="L180" s="357"/>
      <c r="M180" s="357"/>
      <c r="N180" s="356"/>
      <c r="O180" s="364" t="str">
        <f t="shared" si="72"/>
        <v/>
      </c>
      <c r="P180" s="364" t="str">
        <f t="shared" si="59"/>
        <v/>
      </c>
      <c r="Q180" s="364" t="str">
        <f t="shared" si="73"/>
        <v/>
      </c>
      <c r="R180" s="358"/>
      <c r="S180" s="360"/>
      <c r="T180" s="357"/>
      <c r="U180" s="357"/>
      <c r="V180" s="357"/>
      <c r="W180" s="365" t="str">
        <f t="shared" si="60"/>
        <v/>
      </c>
      <c r="X180" s="366" t="str">
        <f t="shared" si="61"/>
        <v/>
      </c>
      <c r="Y180" s="365" t="str">
        <f t="shared" si="62"/>
        <v/>
      </c>
      <c r="Z180" s="361"/>
      <c r="AA180" s="360"/>
      <c r="AB180" s="357"/>
      <c r="AC180" s="357"/>
      <c r="AD180" s="357"/>
      <c r="AE180" s="365" t="str">
        <f t="shared" si="63"/>
        <v/>
      </c>
      <c r="AF180" s="365" t="str">
        <f t="shared" si="64"/>
        <v/>
      </c>
      <c r="AG180" s="369" t="str">
        <f t="shared" si="65"/>
        <v/>
      </c>
      <c r="AH180" s="361"/>
      <c r="AI180" s="360"/>
      <c r="AJ180" s="357"/>
      <c r="AK180" s="357"/>
      <c r="AL180" s="357"/>
      <c r="AM180" s="365" t="str">
        <f t="shared" si="66"/>
        <v/>
      </c>
      <c r="AN180" s="366" t="str">
        <f t="shared" si="67"/>
        <v/>
      </c>
      <c r="AO180" s="365" t="str">
        <f t="shared" si="68"/>
        <v/>
      </c>
      <c r="AP180" s="361"/>
      <c r="AQ180" s="360"/>
      <c r="AR180" s="357"/>
      <c r="AS180" s="357"/>
      <c r="AT180" s="357"/>
      <c r="AU180" s="365" t="str">
        <f t="shared" si="69"/>
        <v/>
      </c>
      <c r="AV180" s="366" t="str">
        <f t="shared" si="70"/>
        <v/>
      </c>
      <c r="AW180" s="370" t="str">
        <f t="shared" si="71"/>
        <v/>
      </c>
      <c r="AX180" s="361"/>
    </row>
    <row r="181" spans="6:50" x14ac:dyDescent="0.35">
      <c r="F181" s="362" t="str">
        <f t="shared" si="58"/>
        <v/>
      </c>
      <c r="G181" s="27"/>
      <c r="H181" s="359"/>
      <c r="I181" s="141"/>
      <c r="J181" s="27"/>
      <c r="K181" s="360"/>
      <c r="L181" s="357"/>
      <c r="M181" s="357"/>
      <c r="N181" s="356"/>
      <c r="O181" s="364" t="str">
        <f t="shared" si="72"/>
        <v/>
      </c>
      <c r="P181" s="364" t="str">
        <f t="shared" si="59"/>
        <v/>
      </c>
      <c r="Q181" s="364" t="str">
        <f t="shared" si="73"/>
        <v/>
      </c>
      <c r="R181" s="358"/>
      <c r="S181" s="360"/>
      <c r="T181" s="357"/>
      <c r="U181" s="357"/>
      <c r="V181" s="357"/>
      <c r="W181" s="365" t="str">
        <f t="shared" si="60"/>
        <v/>
      </c>
      <c r="X181" s="366" t="str">
        <f t="shared" si="61"/>
        <v/>
      </c>
      <c r="Y181" s="365" t="str">
        <f t="shared" si="62"/>
        <v/>
      </c>
      <c r="Z181" s="361"/>
      <c r="AA181" s="360"/>
      <c r="AB181" s="357"/>
      <c r="AC181" s="357"/>
      <c r="AD181" s="357"/>
      <c r="AE181" s="365" t="str">
        <f t="shared" si="63"/>
        <v/>
      </c>
      <c r="AF181" s="365" t="str">
        <f t="shared" si="64"/>
        <v/>
      </c>
      <c r="AG181" s="369" t="str">
        <f t="shared" si="65"/>
        <v/>
      </c>
      <c r="AH181" s="361"/>
      <c r="AI181" s="360"/>
      <c r="AJ181" s="357"/>
      <c r="AK181" s="357"/>
      <c r="AL181" s="357"/>
      <c r="AM181" s="365" t="str">
        <f t="shared" si="66"/>
        <v/>
      </c>
      <c r="AN181" s="366" t="str">
        <f t="shared" si="67"/>
        <v/>
      </c>
      <c r="AO181" s="365" t="str">
        <f t="shared" si="68"/>
        <v/>
      </c>
      <c r="AP181" s="361"/>
      <c r="AQ181" s="360"/>
      <c r="AR181" s="357"/>
      <c r="AS181" s="357"/>
      <c r="AT181" s="357"/>
      <c r="AU181" s="365" t="str">
        <f t="shared" si="69"/>
        <v/>
      </c>
      <c r="AV181" s="366" t="str">
        <f t="shared" si="70"/>
        <v/>
      </c>
      <c r="AW181" s="370" t="str">
        <f t="shared" si="71"/>
        <v/>
      </c>
      <c r="AX181" s="361"/>
    </row>
    <row r="182" spans="6:50" x14ac:dyDescent="0.35">
      <c r="F182" s="362" t="str">
        <f t="shared" ref="F182:F184" si="74">IF(G182="","",ROW(A159))</f>
        <v/>
      </c>
      <c r="G182" s="27"/>
      <c r="H182" s="359"/>
      <c r="I182" s="141"/>
      <c r="J182" s="27"/>
      <c r="K182" s="360"/>
      <c r="L182" s="357"/>
      <c r="M182" s="357"/>
      <c r="N182" s="356"/>
      <c r="O182" s="364" t="str">
        <f t="shared" si="72"/>
        <v/>
      </c>
      <c r="P182" s="364" t="str">
        <f t="shared" si="59"/>
        <v/>
      </c>
      <c r="Q182" s="364" t="str">
        <f t="shared" si="73"/>
        <v/>
      </c>
      <c r="R182" s="358"/>
      <c r="S182" s="360"/>
      <c r="T182" s="357"/>
      <c r="U182" s="357"/>
      <c r="V182" s="357"/>
      <c r="W182" s="365" t="str">
        <f t="shared" si="60"/>
        <v/>
      </c>
      <c r="X182" s="366" t="str">
        <f t="shared" si="61"/>
        <v/>
      </c>
      <c r="Y182" s="365" t="str">
        <f t="shared" si="62"/>
        <v/>
      </c>
      <c r="Z182" s="361"/>
      <c r="AA182" s="360"/>
      <c r="AB182" s="357"/>
      <c r="AC182" s="357"/>
      <c r="AD182" s="357"/>
      <c r="AE182" s="365" t="str">
        <f t="shared" si="63"/>
        <v/>
      </c>
      <c r="AF182" s="365" t="str">
        <f t="shared" si="64"/>
        <v/>
      </c>
      <c r="AG182" s="369" t="str">
        <f t="shared" si="65"/>
        <v/>
      </c>
      <c r="AH182" s="361"/>
      <c r="AI182" s="360"/>
      <c r="AJ182" s="357"/>
      <c r="AK182" s="357"/>
      <c r="AL182" s="357"/>
      <c r="AM182" s="365" t="str">
        <f t="shared" si="66"/>
        <v/>
      </c>
      <c r="AN182" s="366" t="str">
        <f t="shared" si="67"/>
        <v/>
      </c>
      <c r="AO182" s="365" t="str">
        <f t="shared" si="68"/>
        <v/>
      </c>
      <c r="AP182" s="361"/>
      <c r="AQ182" s="360"/>
      <c r="AR182" s="357"/>
      <c r="AS182" s="357"/>
      <c r="AT182" s="357"/>
      <c r="AU182" s="365" t="str">
        <f t="shared" si="69"/>
        <v/>
      </c>
      <c r="AV182" s="366" t="str">
        <f t="shared" si="70"/>
        <v/>
      </c>
      <c r="AW182" s="370" t="str">
        <f t="shared" si="71"/>
        <v/>
      </c>
      <c r="AX182" s="361"/>
    </row>
    <row r="183" spans="6:50" x14ac:dyDescent="0.35">
      <c r="F183" s="362" t="str">
        <f t="shared" si="74"/>
        <v/>
      </c>
      <c r="G183" s="27"/>
      <c r="H183" s="359"/>
      <c r="I183" s="141"/>
      <c r="J183" s="27"/>
      <c r="K183" s="360"/>
      <c r="L183" s="357"/>
      <c r="M183" s="357"/>
      <c r="N183" s="356"/>
      <c r="O183" s="364" t="str">
        <f t="shared" si="72"/>
        <v/>
      </c>
      <c r="P183" s="364" t="str">
        <f t="shared" si="59"/>
        <v/>
      </c>
      <c r="Q183" s="364" t="str">
        <f t="shared" si="73"/>
        <v/>
      </c>
      <c r="R183" s="358"/>
      <c r="S183" s="360"/>
      <c r="T183" s="357"/>
      <c r="U183" s="357"/>
      <c r="V183" s="357"/>
      <c r="W183" s="365" t="str">
        <f t="shared" si="60"/>
        <v/>
      </c>
      <c r="X183" s="366" t="str">
        <f t="shared" si="61"/>
        <v/>
      </c>
      <c r="Y183" s="365" t="str">
        <f t="shared" si="62"/>
        <v/>
      </c>
      <c r="Z183" s="361"/>
      <c r="AA183" s="360"/>
      <c r="AB183" s="357"/>
      <c r="AC183" s="357"/>
      <c r="AD183" s="357"/>
      <c r="AE183" s="365" t="str">
        <f t="shared" si="63"/>
        <v/>
      </c>
      <c r="AF183" s="365" t="str">
        <f t="shared" si="64"/>
        <v/>
      </c>
      <c r="AG183" s="369" t="str">
        <f t="shared" si="65"/>
        <v/>
      </c>
      <c r="AH183" s="361"/>
      <c r="AI183" s="360"/>
      <c r="AJ183" s="357"/>
      <c r="AK183" s="357"/>
      <c r="AL183" s="357"/>
      <c r="AM183" s="365" t="str">
        <f t="shared" si="66"/>
        <v/>
      </c>
      <c r="AN183" s="366" t="str">
        <f t="shared" si="67"/>
        <v/>
      </c>
      <c r="AO183" s="365" t="str">
        <f t="shared" si="68"/>
        <v/>
      </c>
      <c r="AP183" s="361"/>
      <c r="AQ183" s="360"/>
      <c r="AR183" s="357"/>
      <c r="AS183" s="357"/>
      <c r="AT183" s="357"/>
      <c r="AU183" s="365" t="str">
        <f t="shared" si="69"/>
        <v/>
      </c>
      <c r="AV183" s="366" t="str">
        <f t="shared" si="70"/>
        <v/>
      </c>
      <c r="AW183" s="370" t="str">
        <f t="shared" si="71"/>
        <v/>
      </c>
      <c r="AX183" s="361"/>
    </row>
    <row r="184" spans="6:50" x14ac:dyDescent="0.35">
      <c r="F184" s="362" t="str">
        <f t="shared" si="74"/>
        <v/>
      </c>
      <c r="G184" s="27"/>
      <c r="H184" s="359"/>
      <c r="I184" s="141"/>
      <c r="J184" s="27"/>
      <c r="K184" s="360"/>
      <c r="L184" s="357"/>
      <c r="M184" s="357"/>
      <c r="N184" s="356"/>
      <c r="O184" s="364" t="str">
        <f t="shared" si="72"/>
        <v/>
      </c>
      <c r="P184" s="364" t="str">
        <f t="shared" si="59"/>
        <v/>
      </c>
      <c r="Q184" s="364" t="str">
        <f t="shared" si="73"/>
        <v/>
      </c>
      <c r="R184" s="358"/>
      <c r="S184" s="360"/>
      <c r="T184" s="357"/>
      <c r="U184" s="357"/>
      <c r="V184" s="357"/>
      <c r="W184" s="365" t="str">
        <f t="shared" si="60"/>
        <v/>
      </c>
      <c r="X184" s="366" t="str">
        <f t="shared" si="61"/>
        <v/>
      </c>
      <c r="Y184" s="365" t="str">
        <f t="shared" si="62"/>
        <v/>
      </c>
      <c r="Z184" s="361"/>
      <c r="AA184" s="360"/>
      <c r="AB184" s="357"/>
      <c r="AC184" s="357"/>
      <c r="AD184" s="357"/>
      <c r="AE184" s="365" t="str">
        <f t="shared" si="63"/>
        <v/>
      </c>
      <c r="AF184" s="365" t="str">
        <f t="shared" si="64"/>
        <v/>
      </c>
      <c r="AG184" s="369" t="str">
        <f t="shared" si="65"/>
        <v/>
      </c>
      <c r="AH184" s="361"/>
      <c r="AI184" s="360"/>
      <c r="AJ184" s="357"/>
      <c r="AK184" s="357"/>
      <c r="AL184" s="357"/>
      <c r="AM184" s="365" t="str">
        <f t="shared" si="66"/>
        <v/>
      </c>
      <c r="AN184" s="366" t="str">
        <f t="shared" si="67"/>
        <v/>
      </c>
      <c r="AO184" s="365" t="str">
        <f t="shared" si="68"/>
        <v/>
      </c>
      <c r="AP184" s="361"/>
      <c r="AQ184" s="360"/>
      <c r="AR184" s="357"/>
      <c r="AS184" s="357"/>
      <c r="AT184" s="357"/>
      <c r="AU184" s="365" t="str">
        <f t="shared" si="69"/>
        <v/>
      </c>
      <c r="AV184" s="366" t="str">
        <f t="shared" si="70"/>
        <v/>
      </c>
      <c r="AW184" s="370" t="str">
        <f t="shared" si="71"/>
        <v/>
      </c>
      <c r="AX184" s="361"/>
    </row>
  </sheetData>
  <sheetProtection algorithmName="SHA-512" hashValue="jKGVO+bFjVzT1ccrhXfHLWLGD3f15PqGzZ3o89YZIw4mg3rvaVsq0yOFkjM/q0LxWvd9Du5jhJrDq3OczvKPGA==" saltValue="MuIRcaIZTCS44EsrKn525Q==" spinCount="100000" sheet="1" objects="1" scenarios="1"/>
  <mergeCells count="5">
    <mergeCell ref="K21:R22"/>
    <mergeCell ref="S21:Z22"/>
    <mergeCell ref="AA21:AH22"/>
    <mergeCell ref="AI21:AP22"/>
    <mergeCell ref="AQ21:AX22"/>
  </mergeCells>
  <phoneticPr fontId="4" type="noConversion"/>
  <conditionalFormatting sqref="B3:B22">
    <cfRule type="expression" dxfId="34"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3">
    <cfRule type="iconSet" priority="5">
      <iconSet iconSet="3Symbols" showValue="0">
        <cfvo type="percent" val="0"/>
        <cfvo type="num" val="0"/>
        <cfvo type="num" val="1"/>
      </iconSet>
    </cfRule>
  </conditionalFormatting>
  <conditionalFormatting sqref="I5:I6">
    <cfRule type="cellIs" dxfId="33" priority="8" operator="equal">
      <formula>"Complet"</formula>
    </cfRule>
    <cfRule type="cellIs" dxfId="32" priority="9" operator="equal">
      <formula>"Incomplet"</formula>
    </cfRule>
  </conditionalFormatting>
  <dataValidations count="8">
    <dataValidation type="list" allowBlank="1" showInputMessage="1" showErrorMessage="1" sqref="I5:I6" xr:uid="{760ED66B-F331-4EAA-B578-0BB2F0FFDC9F}">
      <formula1>"Incomplet, Complet"</formula1>
    </dataValidation>
    <dataValidation type="decimal" operator="greaterThan" allowBlank="1" showInputMessage="1" showErrorMessage="1" sqref="H24:H184 K24:K184" xr:uid="{B5C74298-DA7F-4577-8DEB-689CB109FFD0}">
      <formula1>0</formula1>
    </dataValidation>
    <dataValidation type="list" allowBlank="1" showInputMessage="1" showErrorMessage="1" sqref="I24:I184" xr:uid="{BC16CA10-99F6-4A22-9D2C-E711FBA01C19}">
      <formula1>_udm</formula1>
    </dataValidation>
    <dataValidation type="whole" operator="greaterThan" allowBlank="1" showInputMessage="1" showErrorMessage="1" sqref="AX24:AX184 Z24:AD184 AH24:AL184 AP24:AT184 S24:V184" xr:uid="{A2AEDA0E-A11E-4DE9-AEF6-594651EA18D2}">
      <formula1>0</formula1>
    </dataValidation>
    <dataValidation operator="greaterThanOrEqual" allowBlank="1" showInputMessage="1" showErrorMessage="1" sqref="O24:Q184" xr:uid="{8C7B34D3-E1DC-4132-A9AD-5BF3A8FDFFCF}"/>
    <dataValidation type="decimal" operator="lessThanOrEqual" allowBlank="1" showInputMessage="1" showErrorMessage="1" sqref="L24:L184" xr:uid="{3FB7DA1B-8EA8-49FC-AC7A-053A581E6332}">
      <formula1>K24</formula1>
    </dataValidation>
    <dataValidation operator="greaterThan" allowBlank="1" showInputMessage="1" showErrorMessage="1" sqref="AE2:AG20 W24:W184 AU23:AW184 AM24:AO184 R24:R184 AE23:AG1048576" xr:uid="{3796E93D-ACCB-4312-A0E3-8A532B4B2643}"/>
    <dataValidation type="decimal" operator="greaterThanOrEqual" allowBlank="1" showInputMessage="1" showErrorMessage="1" sqref="M24:N184" xr:uid="{D7986495-4BDA-4446-B2B3-D632ECD5A991}">
      <formula1>0</formula1>
    </dataValidation>
  </dataValidations>
  <hyperlinks>
    <hyperlink ref="B20" location="'F- RandD'!A1" display="13.RandD" xr:uid="{9C2C34AF-6FCE-4985-BDF9-8AE5BD92C61A}"/>
    <hyperlink ref="B19" location="'F- TransfertTechno'!A1" display="12.TransfertTechno" xr:uid="{E92E887C-6ABD-46E4-930D-3562E1ACDEE5}"/>
    <hyperlink ref="B18" location="'F- DevCompetLocales'!A1" display="11.DevCompetLocales" xr:uid="{BCB36F41-03A5-43C6-BE39-4A17A53A8AA1}"/>
    <hyperlink ref="B17" location="'E- DépensesLocales'!A1" display="10.DépensesLocales" xr:uid="{CDD74F2B-1B18-414B-9FF6-82041D50A4CC}"/>
    <hyperlink ref="B16" location="'D- ListeServicesLoc'!A1" display="09.ListeServicesLoc" xr:uid="{6E99E5FA-F2FE-4978-B0C4-F7190BA0C075}"/>
    <hyperlink ref="B15" location="'D- Services Locaux'!A1" display="08.Services Locaux" xr:uid="{130D13C8-D235-4604-BDD3-133CCDF8F921}"/>
    <hyperlink ref="B14" location="'C- ListeBiensLoc'!A1" display="07.ListeBiensLoc" xr:uid="{8FA688D1-7036-4318-8C29-9B8FD66D351B}"/>
    <hyperlink ref="B13" location="'C- Biens Locaux'!A1" display="06.Biens Locaux" xr:uid="{1D73BF45-6B62-4CB3-95B9-BB0D555746DE}"/>
    <hyperlink ref="B12" location="'B- Passation de M.'!A1" display="05.Passation de M." xr:uid="{8E4E9A04-FCDA-474B-AD23-A42F53A428F8}"/>
    <hyperlink ref="B11" location="'B-Facilitations'!A1" display="04.Facilitations" xr:uid="{CEAEF047-DF4B-417A-AA5A-CCACAD8EE166}"/>
    <hyperlink ref="B10" location="'A-Remplacement'!A1" display="03.Remplacement" xr:uid="{BE24A774-F590-4BEE-BB36-485E47CA4E51}"/>
    <hyperlink ref="B9" location="'A-Formations'!A1" display="02.Formations" xr:uid="{D68F912D-6762-4F90-BF08-97077E0CEF90}"/>
    <hyperlink ref="B7" location="'A-Emploi'!A1" display="01.Emploi" xr:uid="{99DDDD40-AD99-4D85-92E4-59D95860235F}"/>
    <hyperlink ref="B6" location="RECAP!A1" display="RECAP" xr:uid="{70811F88-997A-4A26-9188-A5AD5966CF96}"/>
    <hyperlink ref="B5" location="Identification!A1" display="Identification" xr:uid="{2647F406-C8A7-4F8C-9AC3-766E857E4D56}"/>
    <hyperlink ref="B4" location="Définitions!A1" display="Définitions" xr:uid="{620118BF-B120-4530-A707-8AE0495DEAB7}"/>
    <hyperlink ref="B3" location="Instructions!A1" display="Instructions" xr:uid="{ECC9603B-F751-4B0B-BCE5-A14C4B0E38E4}"/>
    <hyperlink ref="B8" location="IPL!A1" display="IPL" xr:uid="{F72EBB8C-21DA-4C2B-88B7-99052641B720}"/>
    <hyperlink ref="B22" location="'G-ServicesFinanciers'!A1" display="15.Finances" xr:uid="{74A36629-69A6-45DC-BCA1-A3231AC5ABA5}"/>
    <hyperlink ref="B21" location="'G-Assurance'!A1" display="14. Assurance" xr:uid="{2F238D41-7870-477D-874E-DFC4FA43B7E1}"/>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B58D-5D29-4F4E-B80B-336283B49993}">
  <sheetPr codeName="Sheet12">
    <tabColor theme="5" tint="0.39997558519241921"/>
  </sheetPr>
  <dimension ref="A1:R259"/>
  <sheetViews>
    <sheetView showGridLines="0" topLeftCell="B18" zoomScaleNormal="100" workbookViewId="0">
      <selection activeCell="G28" sqref="G28"/>
    </sheetView>
  </sheetViews>
  <sheetFormatPr baseColWidth="10" defaultColWidth="0" defaultRowHeight="15" customHeight="1" x14ac:dyDescent="0.35"/>
  <cols>
    <col min="1" max="1" width="8.81640625" customWidth="1"/>
    <col min="2" max="2" width="18.81640625" style="60" customWidth="1"/>
    <col min="3" max="3" width="2.453125" style="55" hidden="1" customWidth="1"/>
    <col min="4" max="4" width="3.1796875" style="20" customWidth="1"/>
    <col min="5" max="5" width="3.1796875" customWidth="1"/>
    <col min="6" max="6" width="6" customWidth="1"/>
    <col min="7" max="8" width="40.1796875" customWidth="1"/>
    <col min="9" max="13" width="23.54296875" style="391" customWidth="1"/>
    <col min="14" max="14" width="5" customWidth="1"/>
    <col min="15" max="15" width="25.1796875" hidden="1" customWidth="1"/>
    <col min="16" max="16" width="23.1796875" hidden="1" customWidth="1"/>
    <col min="17" max="17" width="26.54296875" hidden="1" customWidth="1"/>
    <col min="18" max="18" width="18.54296875" hidden="1" customWidth="1"/>
    <col min="19" max="16384" width="8.81640625" hidden="1"/>
  </cols>
  <sheetData>
    <row r="1" spans="2:13" ht="15" customHeight="1" x14ac:dyDescent="0.35">
      <c r="E1" s="60"/>
      <c r="F1" s="14" t="s">
        <v>361</v>
      </c>
      <c r="G1" s="14" t="s">
        <v>323</v>
      </c>
      <c r="H1" s="14"/>
      <c r="I1" s="14"/>
      <c r="J1" s="14"/>
      <c r="K1" s="14"/>
      <c r="L1" s="14"/>
      <c r="M1" s="14"/>
    </row>
    <row r="2" spans="2:13" ht="14.5" x14ac:dyDescent="0.35">
      <c r="B2" s="61"/>
      <c r="C2" s="56"/>
      <c r="F2" s="4">
        <v>2</v>
      </c>
      <c r="G2" t="s">
        <v>407</v>
      </c>
      <c r="I2"/>
      <c r="J2"/>
      <c r="K2"/>
      <c r="L2"/>
      <c r="M2"/>
    </row>
    <row r="3" spans="2:13" ht="14.5" x14ac:dyDescent="0.35">
      <c r="B3" s="62" t="s">
        <v>1</v>
      </c>
      <c r="C3" s="57">
        <v>1</v>
      </c>
      <c r="D3" s="105">
        <f>IF(Instructions!H38="Complet",1,0)</f>
        <v>0</v>
      </c>
      <c r="F3" s="4"/>
      <c r="I3"/>
      <c r="J3"/>
      <c r="K3"/>
      <c r="L3"/>
      <c r="M3"/>
    </row>
    <row r="4" spans="2:13" ht="14.5" x14ac:dyDescent="0.35">
      <c r="B4" s="62" t="s">
        <v>2</v>
      </c>
      <c r="C4" s="57">
        <v>2</v>
      </c>
      <c r="D4" s="105">
        <v>1</v>
      </c>
      <c r="F4" s="4"/>
      <c r="G4" s="4"/>
      <c r="I4" s="371"/>
      <c r="J4" s="371"/>
      <c r="K4" s="371"/>
      <c r="L4" s="371"/>
      <c r="M4" s="371"/>
    </row>
    <row r="5" spans="2:13" ht="14.5" x14ac:dyDescent="0.35">
      <c r="B5" s="62" t="s">
        <v>3</v>
      </c>
      <c r="C5" s="57">
        <v>3</v>
      </c>
      <c r="D5" s="105">
        <f>IF(Identification!G3="Complet",1,0)</f>
        <v>0</v>
      </c>
      <c r="H5" s="30" t="s">
        <v>212</v>
      </c>
      <c r="I5" s="24" t="s">
        <v>471</v>
      </c>
      <c r="J5" s="20"/>
      <c r="K5" s="20"/>
      <c r="L5" s="20"/>
      <c r="M5" s="20"/>
    </row>
    <row r="6" spans="2:13" ht="14.5" x14ac:dyDescent="0.35">
      <c r="B6" s="62" t="s">
        <v>4</v>
      </c>
      <c r="C6" s="57">
        <v>4</v>
      </c>
      <c r="D6" s="105">
        <v>1</v>
      </c>
      <c r="H6" s="30"/>
      <c r="I6" s="20"/>
      <c r="J6" s="20"/>
      <c r="K6" s="20"/>
      <c r="L6" s="20"/>
      <c r="M6" s="20"/>
    </row>
    <row r="7" spans="2:13" ht="14.5" x14ac:dyDescent="0.35">
      <c r="B7" s="62" t="s">
        <v>5</v>
      </c>
      <c r="C7" s="57">
        <v>5</v>
      </c>
      <c r="D7" s="105">
        <f>IF('A-Emploi'!G5="Complet",1,0)</f>
        <v>0</v>
      </c>
      <c r="H7" s="30"/>
      <c r="I7" s="20"/>
      <c r="J7" s="20"/>
      <c r="K7" s="20"/>
      <c r="L7" s="20"/>
      <c r="M7" s="20"/>
    </row>
    <row r="8" spans="2:13" thickBot="1" x14ac:dyDescent="0.4">
      <c r="B8" s="62" t="s">
        <v>6</v>
      </c>
      <c r="C8" s="57">
        <v>6</v>
      </c>
      <c r="D8" s="105">
        <v>1</v>
      </c>
      <c r="H8" s="30"/>
      <c r="I8" s="20"/>
      <c r="J8" s="20"/>
      <c r="K8" s="20"/>
      <c r="L8" s="20"/>
      <c r="M8" s="20"/>
    </row>
    <row r="9" spans="2:13" ht="15.5" thickTop="1" thickBot="1" x14ac:dyDescent="0.4">
      <c r="B9" s="62" t="s">
        <v>7</v>
      </c>
      <c r="C9" s="57">
        <v>7</v>
      </c>
      <c r="D9" s="105">
        <f>IF('A-Formations'!I5="Complet",1,0)</f>
        <v>0</v>
      </c>
      <c r="G9" s="129"/>
      <c r="H9" s="372"/>
      <c r="I9" s="373">
        <f>I21</f>
        <v>2024</v>
      </c>
      <c r="J9" s="373">
        <f t="shared" ref="J9:M9" si="0">J21</f>
        <v>2025</v>
      </c>
      <c r="K9" s="373">
        <f t="shared" si="0"/>
        <v>2026</v>
      </c>
      <c r="L9" s="373">
        <f t="shared" si="0"/>
        <v>2027</v>
      </c>
      <c r="M9" s="373">
        <f t="shared" si="0"/>
        <v>2028</v>
      </c>
    </row>
    <row r="10" spans="2:13" ht="15.5" thickTop="1" thickBot="1" x14ac:dyDescent="0.4">
      <c r="B10" s="62" t="s">
        <v>8</v>
      </c>
      <c r="C10" s="57">
        <v>8</v>
      </c>
      <c r="D10" s="105">
        <f>IF('A-Remplacement'!I5="Complet",1,0)</f>
        <v>0</v>
      </c>
      <c r="G10" s="129"/>
      <c r="H10" s="137" t="s">
        <v>408</v>
      </c>
      <c r="I10" s="374">
        <f>SUM(ListeBiensLocaux[Montant estimatif (En Fcfa)])</f>
        <v>0</v>
      </c>
      <c r="J10" s="374">
        <f>SUM(ListeBiensLocaux[Montant estimatif (En Fcfa)1])</f>
        <v>0</v>
      </c>
      <c r="K10" s="374">
        <f>SUM(ListeBiensLocaux[Montant estimatif (En Fcfa)2])</f>
        <v>0</v>
      </c>
      <c r="L10" s="374">
        <f>SUM(ListeBiensLocaux[Montant estimatif (En Fcfa)3])</f>
        <v>0</v>
      </c>
      <c r="M10" s="374">
        <f>SUM(ListeBiensLocaux[Montant estimatif (En Fcfa)4])</f>
        <v>0</v>
      </c>
    </row>
    <row r="11" spans="2:13" thickTop="1" x14ac:dyDescent="0.35">
      <c r="B11" s="62" t="s">
        <v>9</v>
      </c>
      <c r="C11" s="57">
        <v>9</v>
      </c>
      <c r="D11" s="105">
        <f>IF('B-Facilitations'!I5="Complet",1,0)</f>
        <v>0</v>
      </c>
      <c r="H11" s="30"/>
      <c r="I11" s="20"/>
      <c r="J11" s="20"/>
      <c r="K11" s="20"/>
      <c r="L11" s="20"/>
      <c r="M11" s="20"/>
    </row>
    <row r="12" spans="2:13" ht="14.5" x14ac:dyDescent="0.35">
      <c r="B12" s="62" t="s">
        <v>10</v>
      </c>
      <c r="C12" s="57">
        <v>10</v>
      </c>
      <c r="D12" s="105">
        <f>IF('B- Passation de M.'!I5="Complet",1,0)</f>
        <v>0</v>
      </c>
      <c r="H12" s="30"/>
      <c r="I12" s="20"/>
      <c r="J12" s="20"/>
      <c r="K12" s="20"/>
      <c r="L12" s="20"/>
      <c r="M12" s="20"/>
    </row>
    <row r="13" spans="2:13" ht="14.5" x14ac:dyDescent="0.35">
      <c r="B13" s="62" t="s">
        <v>11</v>
      </c>
      <c r="C13" s="57">
        <v>11</v>
      </c>
      <c r="D13" s="105">
        <f>IF('C- Biens'!I5="Complet",1,0)</f>
        <v>0</v>
      </c>
      <c r="H13" s="30"/>
      <c r="I13" s="20"/>
      <c r="J13" s="20"/>
      <c r="K13" s="20"/>
      <c r="L13" s="20"/>
      <c r="M13" s="20"/>
    </row>
    <row r="14" spans="2:13" ht="14.5" x14ac:dyDescent="0.35">
      <c r="B14" s="62" t="s">
        <v>12</v>
      </c>
      <c r="C14" s="57">
        <v>12</v>
      </c>
      <c r="D14" s="105">
        <f>IF('C- ListeBiensLoc'!I5="Complet",1,0)</f>
        <v>0</v>
      </c>
      <c r="H14" s="30"/>
      <c r="I14" s="20"/>
      <c r="J14" s="20"/>
      <c r="K14" s="20"/>
      <c r="L14" s="20"/>
      <c r="M14" s="20"/>
    </row>
    <row r="15" spans="2:13" ht="14.5" x14ac:dyDescent="0.35">
      <c r="B15" s="62" t="s">
        <v>13</v>
      </c>
      <c r="C15" s="57">
        <v>13</v>
      </c>
      <c r="D15" s="105">
        <f>IF('D- Services'!H5="Complet",1,0)</f>
        <v>0</v>
      </c>
      <c r="H15" s="30"/>
      <c r="I15" s="20"/>
      <c r="J15" s="20"/>
      <c r="K15" s="20"/>
      <c r="L15" s="20"/>
      <c r="M15" s="20"/>
    </row>
    <row r="16" spans="2:13" ht="14.5" x14ac:dyDescent="0.35">
      <c r="B16" s="62" t="s">
        <v>14</v>
      </c>
      <c r="C16" s="57">
        <v>14</v>
      </c>
      <c r="D16" s="105">
        <f>IF('D- ListeServicesLoc'!I5="Complet",1,0)</f>
        <v>0</v>
      </c>
      <c r="H16" s="30"/>
      <c r="I16" s="20"/>
      <c r="J16" s="20"/>
      <c r="K16" s="20"/>
      <c r="L16" s="20"/>
      <c r="M16" s="20"/>
    </row>
    <row r="17" spans="2:13" ht="14.5" x14ac:dyDescent="0.35">
      <c r="B17" s="62" t="s">
        <v>15</v>
      </c>
      <c r="C17" s="57">
        <v>15</v>
      </c>
      <c r="D17" s="105">
        <f>IF('E- Dépenses'!H5="Complet",1,0)</f>
        <v>0</v>
      </c>
      <c r="H17" s="30"/>
      <c r="I17" s="30"/>
      <c r="J17" s="30"/>
      <c r="K17" s="20"/>
      <c r="L17" s="20"/>
      <c r="M17" s="20"/>
    </row>
    <row r="18" spans="2:13" ht="14.5" x14ac:dyDescent="0.35">
      <c r="B18" s="62" t="s">
        <v>16</v>
      </c>
      <c r="C18" s="57">
        <v>16</v>
      </c>
      <c r="D18" s="105">
        <f>IF('F- DevCompetLocales'!I5="Complet",1,0)</f>
        <v>0</v>
      </c>
      <c r="F18" s="4"/>
      <c r="G18" s="4"/>
      <c r="H18" s="30"/>
      <c r="I18" s="30"/>
      <c r="J18" s="30"/>
      <c r="K18" s="375"/>
      <c r="L18" s="375"/>
      <c r="M18" s="375"/>
    </row>
    <row r="19" spans="2:13" s="1" customFormat="1" ht="14.5" x14ac:dyDescent="0.35">
      <c r="B19" s="62" t="s">
        <v>17</v>
      </c>
      <c r="C19" s="57">
        <v>17</v>
      </c>
      <c r="D19" s="105">
        <f>IF('F- TransfertTechno'!I5="Complet",1,0)</f>
        <v>0</v>
      </c>
      <c r="E19"/>
      <c r="F19"/>
      <c r="G19"/>
      <c r="H19"/>
      <c r="I19" s="10"/>
      <c r="J19" s="10"/>
      <c r="K19" s="10"/>
      <c r="L19" s="10"/>
      <c r="M19" s="10"/>
    </row>
    <row r="20" spans="2:13" thickBot="1" x14ac:dyDescent="0.4">
      <c r="B20" s="62" t="s">
        <v>472</v>
      </c>
      <c r="C20" s="57">
        <v>18</v>
      </c>
      <c r="D20" s="105">
        <f>IF('F- RandD'!I5="Complet",1,0)</f>
        <v>0</v>
      </c>
      <c r="H20" s="10"/>
      <c r="I20" s="10"/>
      <c r="J20" s="10"/>
      <c r="K20" s="10"/>
      <c r="L20" s="10"/>
      <c r="M20" s="10"/>
    </row>
    <row r="21" spans="2:13" ht="19" thickBot="1" x14ac:dyDescent="0.4">
      <c r="B21" s="62" t="s">
        <v>473</v>
      </c>
      <c r="C21" s="57">
        <v>19</v>
      </c>
      <c r="D21" s="105">
        <f>IF('G-Assurance'!I6="Complet",1,0)</f>
        <v>0</v>
      </c>
      <c r="I21" s="376">
        <f>Identification!G14</f>
        <v>2024</v>
      </c>
      <c r="J21" s="377">
        <f>I21+1</f>
        <v>2025</v>
      </c>
      <c r="K21" s="376">
        <f t="shared" ref="K21:M21" si="1">J21+1</f>
        <v>2026</v>
      </c>
      <c r="L21" s="377">
        <f t="shared" si="1"/>
        <v>2027</v>
      </c>
      <c r="M21" s="376">
        <f t="shared" si="1"/>
        <v>2028</v>
      </c>
    </row>
    <row r="22" spans="2:13" ht="14.5" x14ac:dyDescent="0.35">
      <c r="B22" s="62" t="s">
        <v>676</v>
      </c>
      <c r="C22" s="57">
        <v>20</v>
      </c>
      <c r="D22" s="105">
        <f>IF('G-ServicesFinanciers'!I6="Complet",1,0)</f>
        <v>0</v>
      </c>
      <c r="F22" s="1" t="s">
        <v>243</v>
      </c>
      <c r="G22" s="378" t="s">
        <v>107</v>
      </c>
      <c r="H22" s="378" t="s">
        <v>90</v>
      </c>
      <c r="I22" s="379" t="s">
        <v>92</v>
      </c>
      <c r="J22" s="380" t="s">
        <v>374</v>
      </c>
      <c r="K22" s="380" t="s">
        <v>382</v>
      </c>
      <c r="L22" s="380" t="s">
        <v>390</v>
      </c>
      <c r="M22" s="381" t="s">
        <v>398</v>
      </c>
    </row>
    <row r="23" spans="2:13" ht="14.5" x14ac:dyDescent="0.35">
      <c r="B23"/>
      <c r="C23"/>
      <c r="D23"/>
      <c r="F23" s="362" t="str">
        <f t="shared" ref="F23:F54" si="2">IF(G23="","",ROW(A1))</f>
        <v/>
      </c>
      <c r="G23" s="8"/>
      <c r="H23" s="363"/>
      <c r="I23" s="382"/>
      <c r="J23" s="383"/>
      <c r="K23" s="383"/>
      <c r="L23" s="383"/>
      <c r="M23" s="384"/>
    </row>
    <row r="24" spans="2:13" ht="14.5" x14ac:dyDescent="0.35">
      <c r="B24"/>
      <c r="C24"/>
      <c r="D24"/>
      <c r="F24" s="362"/>
      <c r="G24" s="8"/>
      <c r="H24" s="363"/>
      <c r="I24" s="382"/>
      <c r="J24" s="383"/>
      <c r="K24" s="383"/>
      <c r="L24" s="383"/>
      <c r="M24" s="384"/>
    </row>
    <row r="25" spans="2:13" ht="14.5" x14ac:dyDescent="0.35">
      <c r="B25"/>
      <c r="C25"/>
      <c r="D25"/>
      <c r="F25" s="362" t="str">
        <f t="shared" si="2"/>
        <v/>
      </c>
      <c r="G25" s="8"/>
      <c r="H25" s="363"/>
      <c r="I25" s="382"/>
      <c r="J25" s="383"/>
      <c r="K25" s="383"/>
      <c r="L25" s="383"/>
      <c r="M25" s="384"/>
    </row>
    <row r="26" spans="2:13" ht="14.5" x14ac:dyDescent="0.35">
      <c r="B26"/>
      <c r="C26"/>
      <c r="D26"/>
      <c r="F26" s="362" t="str">
        <f t="shared" si="2"/>
        <v/>
      </c>
      <c r="G26" s="8"/>
      <c r="H26" s="363"/>
      <c r="I26" s="382"/>
      <c r="J26" s="383"/>
      <c r="K26" s="383"/>
      <c r="L26" s="383"/>
      <c r="M26" s="384"/>
    </row>
    <row r="27" spans="2:13" ht="14.5" x14ac:dyDescent="0.35">
      <c r="B27"/>
      <c r="C27"/>
      <c r="D27"/>
      <c r="F27" s="362" t="str">
        <f t="shared" si="2"/>
        <v/>
      </c>
      <c r="G27" s="8"/>
      <c r="H27" s="363"/>
      <c r="I27" s="382"/>
      <c r="J27" s="383"/>
      <c r="K27" s="383"/>
      <c r="L27" s="383"/>
      <c r="M27" s="384"/>
    </row>
    <row r="28" spans="2:13" ht="14.5" x14ac:dyDescent="0.35">
      <c r="B28"/>
      <c r="C28"/>
      <c r="D28"/>
      <c r="F28" s="362" t="str">
        <f t="shared" si="2"/>
        <v/>
      </c>
      <c r="G28" s="8"/>
      <c r="H28" s="368"/>
      <c r="I28" s="385"/>
      <c r="J28" s="386"/>
      <c r="K28" s="386"/>
      <c r="L28" s="386"/>
      <c r="M28" s="387"/>
    </row>
    <row r="29" spans="2:13" ht="15" customHeight="1" x14ac:dyDescent="0.35">
      <c r="B29"/>
      <c r="C29"/>
      <c r="D29"/>
      <c r="F29" s="362" t="str">
        <f t="shared" si="2"/>
        <v/>
      </c>
      <c r="G29" s="8"/>
      <c r="H29" s="368"/>
      <c r="I29" s="385"/>
      <c r="J29" s="386"/>
      <c r="K29" s="386"/>
      <c r="L29" s="386"/>
      <c r="M29" s="387"/>
    </row>
    <row r="30" spans="2:13" ht="15" customHeight="1" x14ac:dyDescent="0.35">
      <c r="B30"/>
      <c r="C30"/>
      <c r="D30"/>
      <c r="F30" s="362" t="str">
        <f t="shared" si="2"/>
        <v/>
      </c>
      <c r="G30" s="8"/>
      <c r="H30" s="368"/>
      <c r="I30" s="385"/>
      <c r="J30" s="386"/>
      <c r="K30" s="386"/>
      <c r="L30" s="386"/>
      <c r="M30" s="387"/>
    </row>
    <row r="31" spans="2:13" ht="15" customHeight="1" x14ac:dyDescent="0.35">
      <c r="B31"/>
      <c r="C31"/>
      <c r="D31"/>
      <c r="F31" s="362" t="str">
        <f t="shared" si="2"/>
        <v/>
      </c>
      <c r="G31" s="8"/>
      <c r="H31" s="368"/>
      <c r="I31" s="385"/>
      <c r="J31" s="386"/>
      <c r="K31" s="386"/>
      <c r="L31" s="386"/>
      <c r="M31" s="387"/>
    </row>
    <row r="32" spans="2:13" ht="15" customHeight="1" x14ac:dyDescent="0.35">
      <c r="B32"/>
      <c r="C32"/>
      <c r="D32"/>
      <c r="F32" s="362" t="str">
        <f t="shared" si="2"/>
        <v/>
      </c>
      <c r="G32" s="8"/>
      <c r="H32" s="368"/>
      <c r="I32" s="385"/>
      <c r="J32" s="386"/>
      <c r="K32" s="386"/>
      <c r="L32" s="386"/>
      <c r="M32" s="387"/>
    </row>
    <row r="33" spans="2:13" ht="15" customHeight="1" x14ac:dyDescent="0.35">
      <c r="B33"/>
      <c r="C33"/>
      <c r="D33"/>
      <c r="F33" s="362" t="str">
        <f t="shared" si="2"/>
        <v/>
      </c>
      <c r="G33" s="8"/>
      <c r="H33" s="368"/>
      <c r="I33" s="385"/>
      <c r="J33" s="386"/>
      <c r="K33" s="386"/>
      <c r="L33" s="386"/>
      <c r="M33" s="387"/>
    </row>
    <row r="34" spans="2:13" ht="15" customHeight="1" x14ac:dyDescent="0.35">
      <c r="B34"/>
      <c r="C34"/>
      <c r="D34"/>
      <c r="F34" s="362" t="str">
        <f t="shared" si="2"/>
        <v/>
      </c>
      <c r="G34" s="8"/>
      <c r="H34" s="368"/>
      <c r="I34" s="385"/>
      <c r="J34" s="386"/>
      <c r="K34" s="386"/>
      <c r="L34" s="386"/>
      <c r="M34" s="387"/>
    </row>
    <row r="35" spans="2:13" ht="15" customHeight="1" x14ac:dyDescent="0.35">
      <c r="B35"/>
      <c r="C35"/>
      <c r="D35"/>
      <c r="F35" s="362" t="str">
        <f t="shared" si="2"/>
        <v/>
      </c>
      <c r="G35" s="8"/>
      <c r="H35" s="368"/>
      <c r="I35" s="385"/>
      <c r="J35" s="386"/>
      <c r="K35" s="386"/>
      <c r="L35" s="386"/>
      <c r="M35" s="387"/>
    </row>
    <row r="36" spans="2:13" ht="15" customHeight="1" x14ac:dyDescent="0.35">
      <c r="B36"/>
      <c r="C36"/>
      <c r="D36"/>
      <c r="F36" s="362" t="str">
        <f t="shared" si="2"/>
        <v/>
      </c>
      <c r="G36" s="8"/>
      <c r="H36" s="368"/>
      <c r="I36" s="385"/>
      <c r="J36" s="386"/>
      <c r="K36" s="386"/>
      <c r="L36" s="386"/>
      <c r="M36" s="387"/>
    </row>
    <row r="37" spans="2:13" ht="15" customHeight="1" x14ac:dyDescent="0.35">
      <c r="B37"/>
      <c r="C37"/>
      <c r="D37"/>
      <c r="F37" s="362" t="str">
        <f t="shared" si="2"/>
        <v/>
      </c>
      <c r="G37" s="8"/>
      <c r="H37" s="368"/>
      <c r="I37" s="385"/>
      <c r="J37" s="386"/>
      <c r="K37" s="386"/>
      <c r="L37" s="386"/>
      <c r="M37" s="387"/>
    </row>
    <row r="38" spans="2:13" ht="15" customHeight="1" x14ac:dyDescent="0.35">
      <c r="B38"/>
      <c r="C38"/>
      <c r="D38"/>
      <c r="F38" s="362" t="str">
        <f t="shared" si="2"/>
        <v/>
      </c>
      <c r="G38" s="8"/>
      <c r="H38" s="368"/>
      <c r="I38" s="385"/>
      <c r="J38" s="386"/>
      <c r="K38" s="386"/>
      <c r="L38" s="386"/>
      <c r="M38" s="387"/>
    </row>
    <row r="39" spans="2:13" ht="15" customHeight="1" x14ac:dyDescent="0.35">
      <c r="B39"/>
      <c r="C39"/>
      <c r="D39"/>
      <c r="F39" s="362" t="str">
        <f t="shared" si="2"/>
        <v/>
      </c>
      <c r="G39" s="8"/>
      <c r="H39" s="368"/>
      <c r="I39" s="385"/>
      <c r="J39" s="386"/>
      <c r="K39" s="386"/>
      <c r="L39" s="386"/>
      <c r="M39" s="387"/>
    </row>
    <row r="40" spans="2:13" ht="15" customHeight="1" x14ac:dyDescent="0.35">
      <c r="B40"/>
      <c r="C40"/>
      <c r="D40"/>
      <c r="F40" s="362" t="str">
        <f t="shared" si="2"/>
        <v/>
      </c>
      <c r="G40" s="8"/>
      <c r="H40" s="368"/>
      <c r="I40" s="385"/>
      <c r="J40" s="386"/>
      <c r="K40" s="386"/>
      <c r="L40" s="386"/>
      <c r="M40" s="387"/>
    </row>
    <row r="41" spans="2:13" ht="15" customHeight="1" x14ac:dyDescent="0.35">
      <c r="B41"/>
      <c r="C41"/>
      <c r="D41"/>
      <c r="F41" s="362" t="str">
        <f t="shared" si="2"/>
        <v/>
      </c>
      <c r="G41" s="8"/>
      <c r="H41" s="368"/>
      <c r="I41" s="385"/>
      <c r="J41" s="386"/>
      <c r="K41" s="386"/>
      <c r="L41" s="386"/>
      <c r="M41" s="387"/>
    </row>
    <row r="42" spans="2:13" ht="15" customHeight="1" x14ac:dyDescent="0.35">
      <c r="B42"/>
      <c r="C42"/>
      <c r="D42"/>
      <c r="F42" s="362" t="str">
        <f t="shared" si="2"/>
        <v/>
      </c>
      <c r="G42" s="8"/>
      <c r="H42" s="368"/>
      <c r="I42" s="385"/>
      <c r="J42" s="386"/>
      <c r="K42" s="386"/>
      <c r="L42" s="386"/>
      <c r="M42" s="387"/>
    </row>
    <row r="43" spans="2:13" ht="15" customHeight="1" x14ac:dyDescent="0.35">
      <c r="B43"/>
      <c r="C43"/>
      <c r="D43"/>
      <c r="F43" s="362" t="str">
        <f t="shared" si="2"/>
        <v/>
      </c>
      <c r="G43" s="8"/>
      <c r="H43" s="368"/>
      <c r="I43" s="385"/>
      <c r="J43" s="386"/>
      <c r="K43" s="386"/>
      <c r="L43" s="386"/>
      <c r="M43" s="387"/>
    </row>
    <row r="44" spans="2:13" ht="15" customHeight="1" x14ac:dyDescent="0.35">
      <c r="B44"/>
      <c r="C44"/>
      <c r="D44"/>
      <c r="F44" s="362" t="str">
        <f t="shared" si="2"/>
        <v/>
      </c>
      <c r="G44" s="8"/>
      <c r="H44" s="368"/>
      <c r="I44" s="385"/>
      <c r="J44" s="386"/>
      <c r="K44" s="386"/>
      <c r="L44" s="386"/>
      <c r="M44" s="387"/>
    </row>
    <row r="45" spans="2:13" ht="15" customHeight="1" x14ac:dyDescent="0.35">
      <c r="B45"/>
      <c r="C45"/>
      <c r="D45"/>
      <c r="F45" s="362" t="str">
        <f t="shared" si="2"/>
        <v/>
      </c>
      <c r="G45" s="8"/>
      <c r="H45" s="368"/>
      <c r="I45" s="385"/>
      <c r="J45" s="386"/>
      <c r="K45" s="386"/>
      <c r="L45" s="386"/>
      <c r="M45" s="387"/>
    </row>
    <row r="46" spans="2:13" ht="15" customHeight="1" x14ac:dyDescent="0.35">
      <c r="B46"/>
      <c r="C46"/>
      <c r="D46"/>
      <c r="F46" s="362" t="str">
        <f t="shared" si="2"/>
        <v/>
      </c>
      <c r="G46" s="8"/>
      <c r="H46" s="368"/>
      <c r="I46" s="385"/>
      <c r="J46" s="386"/>
      <c r="K46" s="386"/>
      <c r="L46" s="386"/>
      <c r="M46" s="387"/>
    </row>
    <row r="47" spans="2:13" ht="15" customHeight="1" x14ac:dyDescent="0.35">
      <c r="B47"/>
      <c r="C47"/>
      <c r="D47"/>
      <c r="F47" s="362" t="str">
        <f t="shared" si="2"/>
        <v/>
      </c>
      <c r="G47" s="8"/>
      <c r="H47" s="368"/>
      <c r="I47" s="385"/>
      <c r="J47" s="386"/>
      <c r="K47" s="386"/>
      <c r="L47" s="386"/>
      <c r="M47" s="387"/>
    </row>
    <row r="48" spans="2:13" ht="15" customHeight="1" x14ac:dyDescent="0.35">
      <c r="B48"/>
      <c r="C48"/>
      <c r="D48"/>
      <c r="F48" s="362" t="str">
        <f t="shared" si="2"/>
        <v/>
      </c>
      <c r="G48" s="8"/>
      <c r="H48" s="368"/>
      <c r="I48" s="385"/>
      <c r="J48" s="386"/>
      <c r="K48" s="386"/>
      <c r="L48" s="386"/>
      <c r="M48" s="387"/>
    </row>
    <row r="49" spans="2:13" ht="15" customHeight="1" x14ac:dyDescent="0.35">
      <c r="B49"/>
      <c r="C49"/>
      <c r="D49"/>
      <c r="F49" s="362" t="str">
        <f t="shared" si="2"/>
        <v/>
      </c>
      <c r="G49" s="8"/>
      <c r="H49" s="368"/>
      <c r="I49" s="385"/>
      <c r="J49" s="386"/>
      <c r="K49" s="386"/>
      <c r="L49" s="386"/>
      <c r="M49" s="387"/>
    </row>
    <row r="50" spans="2:13" ht="15" customHeight="1" x14ac:dyDescent="0.35">
      <c r="B50"/>
      <c r="C50"/>
      <c r="D50"/>
      <c r="F50" s="362" t="str">
        <f t="shared" si="2"/>
        <v/>
      </c>
      <c r="G50" s="8"/>
      <c r="H50" s="368"/>
      <c r="I50" s="385"/>
      <c r="J50" s="386"/>
      <c r="K50" s="386"/>
      <c r="L50" s="386"/>
      <c r="M50" s="387"/>
    </row>
    <row r="51" spans="2:13" ht="15" customHeight="1" x14ac:dyDescent="0.35">
      <c r="B51"/>
      <c r="C51"/>
      <c r="D51"/>
      <c r="F51" s="362" t="str">
        <f t="shared" si="2"/>
        <v/>
      </c>
      <c r="G51" s="8"/>
      <c r="H51" s="368"/>
      <c r="I51" s="385"/>
      <c r="J51" s="386"/>
      <c r="K51" s="386"/>
      <c r="L51" s="386"/>
      <c r="M51" s="387"/>
    </row>
    <row r="52" spans="2:13" ht="15" customHeight="1" x14ac:dyDescent="0.35">
      <c r="B52"/>
      <c r="C52"/>
      <c r="D52"/>
      <c r="F52" s="362" t="str">
        <f t="shared" si="2"/>
        <v/>
      </c>
      <c r="G52" s="8"/>
      <c r="H52" s="368"/>
      <c r="I52" s="385"/>
      <c r="J52" s="386"/>
      <c r="K52" s="386"/>
      <c r="L52" s="386"/>
      <c r="M52" s="387"/>
    </row>
    <row r="53" spans="2:13" ht="15" customHeight="1" x14ac:dyDescent="0.35">
      <c r="B53"/>
      <c r="C53"/>
      <c r="D53"/>
      <c r="F53" s="362" t="str">
        <f t="shared" si="2"/>
        <v/>
      </c>
      <c r="G53" s="8"/>
      <c r="H53" s="368"/>
      <c r="I53" s="385"/>
      <c r="J53" s="386"/>
      <c r="K53" s="386"/>
      <c r="L53" s="386"/>
      <c r="M53" s="387"/>
    </row>
    <row r="54" spans="2:13" ht="15" customHeight="1" x14ac:dyDescent="0.35">
      <c r="B54"/>
      <c r="C54"/>
      <c r="D54"/>
      <c r="F54" s="362" t="str">
        <f t="shared" si="2"/>
        <v/>
      </c>
      <c r="G54" s="8"/>
      <c r="H54" s="368"/>
      <c r="I54" s="385"/>
      <c r="J54" s="386"/>
      <c r="K54" s="386"/>
      <c r="L54" s="386"/>
      <c r="M54" s="387"/>
    </row>
    <row r="55" spans="2:13" ht="15" customHeight="1" x14ac:dyDescent="0.35">
      <c r="B55"/>
      <c r="C55"/>
      <c r="D55"/>
      <c r="F55" s="362" t="str">
        <f t="shared" ref="F55:F86" si="3">IF(G55="","",ROW(A33))</f>
        <v/>
      </c>
      <c r="G55" s="8"/>
      <c r="H55" s="368"/>
      <c r="I55" s="385"/>
      <c r="J55" s="386"/>
      <c r="K55" s="386"/>
      <c r="L55" s="386"/>
      <c r="M55" s="387"/>
    </row>
    <row r="56" spans="2:13" ht="15" customHeight="1" x14ac:dyDescent="0.35">
      <c r="B56"/>
      <c r="C56"/>
      <c r="D56"/>
      <c r="F56" s="362" t="str">
        <f t="shared" si="3"/>
        <v/>
      </c>
      <c r="G56" s="8"/>
      <c r="H56" s="368"/>
      <c r="I56" s="385"/>
      <c r="J56" s="386"/>
      <c r="K56" s="386"/>
      <c r="L56" s="386"/>
      <c r="M56" s="387"/>
    </row>
    <row r="57" spans="2:13" ht="15" customHeight="1" x14ac:dyDescent="0.35">
      <c r="B57"/>
      <c r="C57"/>
      <c r="D57"/>
      <c r="F57" s="362" t="str">
        <f t="shared" si="3"/>
        <v/>
      </c>
      <c r="G57" s="8"/>
      <c r="H57" s="368"/>
      <c r="I57" s="385"/>
      <c r="J57" s="386"/>
      <c r="K57" s="386"/>
      <c r="L57" s="386"/>
      <c r="M57" s="387"/>
    </row>
    <row r="58" spans="2:13" ht="15" customHeight="1" x14ac:dyDescent="0.35">
      <c r="B58"/>
      <c r="C58"/>
      <c r="D58"/>
      <c r="F58" s="362" t="str">
        <f t="shared" si="3"/>
        <v/>
      </c>
      <c r="G58" s="8"/>
      <c r="H58" s="368"/>
      <c r="I58" s="385"/>
      <c r="J58" s="386"/>
      <c r="K58" s="386"/>
      <c r="L58" s="386"/>
      <c r="M58" s="387"/>
    </row>
    <row r="59" spans="2:13" ht="15" customHeight="1" x14ac:dyDescent="0.35">
      <c r="B59"/>
      <c r="C59"/>
      <c r="D59"/>
      <c r="F59" s="362" t="str">
        <f t="shared" si="3"/>
        <v/>
      </c>
      <c r="G59" s="8"/>
      <c r="H59" s="368"/>
      <c r="I59" s="385"/>
      <c r="J59" s="386"/>
      <c r="K59" s="386"/>
      <c r="L59" s="386"/>
      <c r="M59" s="387"/>
    </row>
    <row r="60" spans="2:13" ht="15" customHeight="1" x14ac:dyDescent="0.35">
      <c r="B60"/>
      <c r="C60"/>
      <c r="D60"/>
      <c r="F60" s="362" t="str">
        <f t="shared" si="3"/>
        <v/>
      </c>
      <c r="G60" s="8"/>
      <c r="H60" s="368"/>
      <c r="I60" s="385"/>
      <c r="J60" s="386"/>
      <c r="K60" s="386"/>
      <c r="L60" s="386"/>
      <c r="M60" s="387"/>
    </row>
    <row r="61" spans="2:13" ht="15" customHeight="1" x14ac:dyDescent="0.35">
      <c r="B61"/>
      <c r="C61"/>
      <c r="D61"/>
      <c r="F61" s="362" t="str">
        <f t="shared" si="3"/>
        <v/>
      </c>
      <c r="G61" s="8"/>
      <c r="H61" s="368"/>
      <c r="I61" s="385"/>
      <c r="J61" s="386"/>
      <c r="K61" s="386"/>
      <c r="L61" s="386"/>
      <c r="M61" s="387"/>
    </row>
    <row r="62" spans="2:13" ht="15" customHeight="1" x14ac:dyDescent="0.35">
      <c r="B62"/>
      <c r="C62"/>
      <c r="D62"/>
      <c r="F62" s="362" t="str">
        <f t="shared" si="3"/>
        <v/>
      </c>
      <c r="G62" s="8"/>
      <c r="H62" s="368"/>
      <c r="I62" s="385"/>
      <c r="J62" s="386"/>
      <c r="K62" s="386"/>
      <c r="L62" s="386"/>
      <c r="M62" s="387"/>
    </row>
    <row r="63" spans="2:13" ht="15" customHeight="1" x14ac:dyDescent="0.35">
      <c r="B63"/>
      <c r="C63"/>
      <c r="D63"/>
      <c r="F63" s="362" t="str">
        <f t="shared" si="3"/>
        <v/>
      </c>
      <c r="G63" s="8"/>
      <c r="H63" s="368"/>
      <c r="I63" s="385"/>
      <c r="J63" s="386"/>
      <c r="K63" s="386"/>
      <c r="L63" s="386"/>
      <c r="M63" s="387"/>
    </row>
    <row r="64" spans="2:13" ht="15" customHeight="1" x14ac:dyDescent="0.35">
      <c r="B64"/>
      <c r="C64"/>
      <c r="D64"/>
      <c r="F64" s="362" t="str">
        <f t="shared" si="3"/>
        <v/>
      </c>
      <c r="G64" s="8"/>
      <c r="H64" s="368"/>
      <c r="I64" s="385"/>
      <c r="J64" s="386"/>
      <c r="K64" s="386"/>
      <c r="L64" s="386"/>
      <c r="M64" s="387"/>
    </row>
    <row r="65" spans="2:13" ht="15" customHeight="1" x14ac:dyDescent="0.35">
      <c r="B65"/>
      <c r="C65"/>
      <c r="D65"/>
      <c r="F65" s="362" t="str">
        <f t="shared" si="3"/>
        <v/>
      </c>
      <c r="G65" s="8"/>
      <c r="H65" s="368"/>
      <c r="I65" s="385"/>
      <c r="J65" s="386"/>
      <c r="K65" s="386"/>
      <c r="L65" s="386"/>
      <c r="M65" s="387"/>
    </row>
    <row r="66" spans="2:13" ht="15" customHeight="1" x14ac:dyDescent="0.35">
      <c r="B66"/>
      <c r="C66"/>
      <c r="D66"/>
      <c r="F66" s="362" t="str">
        <f t="shared" si="3"/>
        <v/>
      </c>
      <c r="G66" s="8"/>
      <c r="H66" s="368"/>
      <c r="I66" s="385"/>
      <c r="J66" s="386"/>
      <c r="K66" s="386"/>
      <c r="L66" s="386"/>
      <c r="M66" s="387"/>
    </row>
    <row r="67" spans="2:13" ht="15" customHeight="1" x14ac:dyDescent="0.35">
      <c r="F67" s="362" t="str">
        <f t="shared" si="3"/>
        <v/>
      </c>
      <c r="G67" s="8"/>
      <c r="H67" s="368"/>
      <c r="I67" s="385"/>
      <c r="J67" s="386"/>
      <c r="K67" s="386"/>
      <c r="L67" s="386"/>
      <c r="M67" s="387"/>
    </row>
    <row r="68" spans="2:13" ht="15" customHeight="1" x14ac:dyDescent="0.35">
      <c r="F68" s="362" t="str">
        <f t="shared" si="3"/>
        <v/>
      </c>
      <c r="G68" s="8"/>
      <c r="H68" s="368"/>
      <c r="I68" s="385"/>
      <c r="J68" s="386"/>
      <c r="K68" s="386"/>
      <c r="L68" s="386"/>
      <c r="M68" s="387"/>
    </row>
    <row r="69" spans="2:13" ht="15" customHeight="1" x14ac:dyDescent="0.35">
      <c r="F69" s="362" t="str">
        <f t="shared" si="3"/>
        <v/>
      </c>
      <c r="G69" s="8"/>
      <c r="H69" s="368"/>
      <c r="I69" s="385"/>
      <c r="J69" s="386"/>
      <c r="K69" s="386"/>
      <c r="L69" s="386"/>
      <c r="M69" s="387"/>
    </row>
    <row r="70" spans="2:13" ht="15" customHeight="1" x14ac:dyDescent="0.35">
      <c r="F70" s="362" t="str">
        <f t="shared" si="3"/>
        <v/>
      </c>
      <c r="G70" s="8"/>
      <c r="H70" s="368"/>
      <c r="I70" s="385"/>
      <c r="J70" s="386"/>
      <c r="K70" s="386"/>
      <c r="L70" s="386"/>
      <c r="M70" s="387"/>
    </row>
    <row r="71" spans="2:13" ht="15" customHeight="1" x14ac:dyDescent="0.35">
      <c r="F71" s="362" t="str">
        <f t="shared" si="3"/>
        <v/>
      </c>
      <c r="G71" s="8"/>
      <c r="H71" s="368"/>
      <c r="I71" s="385"/>
      <c r="J71" s="386"/>
      <c r="K71" s="386"/>
      <c r="L71" s="386"/>
      <c r="M71" s="387"/>
    </row>
    <row r="72" spans="2:13" ht="15" customHeight="1" x14ac:dyDescent="0.35">
      <c r="F72" s="362" t="str">
        <f t="shared" si="3"/>
        <v/>
      </c>
      <c r="G72" s="8"/>
      <c r="H72" s="368"/>
      <c r="I72" s="385"/>
      <c r="J72" s="386"/>
      <c r="K72" s="386"/>
      <c r="L72" s="386"/>
      <c r="M72" s="387"/>
    </row>
    <row r="73" spans="2:13" ht="15" customHeight="1" x14ac:dyDescent="0.35">
      <c r="F73" s="362" t="str">
        <f t="shared" si="3"/>
        <v/>
      </c>
      <c r="G73" s="8"/>
      <c r="H73" s="368"/>
      <c r="I73" s="385"/>
      <c r="J73" s="386"/>
      <c r="K73" s="386"/>
      <c r="L73" s="386"/>
      <c r="M73" s="387"/>
    </row>
    <row r="74" spans="2:13" ht="15" customHeight="1" x14ac:dyDescent="0.35">
      <c r="F74" s="362" t="str">
        <f t="shared" si="3"/>
        <v/>
      </c>
      <c r="G74" s="8"/>
      <c r="H74" s="368"/>
      <c r="I74" s="385"/>
      <c r="J74" s="386"/>
      <c r="K74" s="386"/>
      <c r="L74" s="386"/>
      <c r="M74" s="387"/>
    </row>
    <row r="75" spans="2:13" ht="15" customHeight="1" x14ac:dyDescent="0.35">
      <c r="F75" s="362" t="str">
        <f t="shared" si="3"/>
        <v/>
      </c>
      <c r="G75" s="8"/>
      <c r="H75" s="368"/>
      <c r="I75" s="385"/>
      <c r="J75" s="386"/>
      <c r="K75" s="386"/>
      <c r="L75" s="386"/>
      <c r="M75" s="387"/>
    </row>
    <row r="76" spans="2:13" ht="15" customHeight="1" x14ac:dyDescent="0.35">
      <c r="F76" s="362" t="str">
        <f t="shared" si="3"/>
        <v/>
      </c>
      <c r="G76" s="8"/>
      <c r="H76" s="368"/>
      <c r="I76" s="385"/>
      <c r="J76" s="386"/>
      <c r="K76" s="386"/>
      <c r="L76" s="386"/>
      <c r="M76" s="387"/>
    </row>
    <row r="77" spans="2:13" ht="15" customHeight="1" x14ac:dyDescent="0.35">
      <c r="F77" s="362" t="str">
        <f t="shared" si="3"/>
        <v/>
      </c>
      <c r="G77" s="8"/>
      <c r="H77" s="368"/>
      <c r="I77" s="385"/>
      <c r="J77" s="386"/>
      <c r="K77" s="386"/>
      <c r="L77" s="386"/>
      <c r="M77" s="387"/>
    </row>
    <row r="78" spans="2:13" ht="15" customHeight="1" x14ac:dyDescent="0.35">
      <c r="F78" s="362" t="str">
        <f t="shared" si="3"/>
        <v/>
      </c>
      <c r="G78" s="8"/>
      <c r="H78" s="368"/>
      <c r="I78" s="385"/>
      <c r="J78" s="386"/>
      <c r="K78" s="386"/>
      <c r="L78" s="386"/>
      <c r="M78" s="387"/>
    </row>
    <row r="79" spans="2:13" ht="15" customHeight="1" x14ac:dyDescent="0.35">
      <c r="F79" s="362" t="str">
        <f t="shared" si="3"/>
        <v/>
      </c>
      <c r="G79" s="8"/>
      <c r="H79" s="368"/>
      <c r="I79" s="385"/>
      <c r="J79" s="386"/>
      <c r="K79" s="386"/>
      <c r="L79" s="386"/>
      <c r="M79" s="387"/>
    </row>
    <row r="80" spans="2:13" ht="15" customHeight="1" x14ac:dyDescent="0.35">
      <c r="F80" s="362" t="str">
        <f t="shared" si="3"/>
        <v/>
      </c>
      <c r="G80" s="8"/>
      <c r="H80" s="368"/>
      <c r="I80" s="385"/>
      <c r="J80" s="386"/>
      <c r="K80" s="386"/>
      <c r="L80" s="386"/>
      <c r="M80" s="387"/>
    </row>
    <row r="81" spans="2:13" ht="15" customHeight="1" x14ac:dyDescent="0.35">
      <c r="F81" s="362" t="str">
        <f t="shared" si="3"/>
        <v/>
      </c>
      <c r="G81" s="8"/>
      <c r="H81" s="368"/>
      <c r="I81" s="385"/>
      <c r="J81" s="386"/>
      <c r="K81" s="386"/>
      <c r="L81" s="386"/>
      <c r="M81" s="387"/>
    </row>
    <row r="82" spans="2:13" ht="15" customHeight="1" x14ac:dyDescent="0.35">
      <c r="B82" s="67"/>
      <c r="C82" s="19"/>
      <c r="F82" s="362" t="str">
        <f t="shared" si="3"/>
        <v/>
      </c>
      <c r="G82" s="8"/>
      <c r="H82" s="368"/>
      <c r="I82" s="385"/>
      <c r="J82" s="386"/>
      <c r="K82" s="386"/>
      <c r="L82" s="386"/>
      <c r="M82" s="387"/>
    </row>
    <row r="83" spans="2:13" ht="15" customHeight="1" x14ac:dyDescent="0.35">
      <c r="F83" s="362" t="str">
        <f t="shared" si="3"/>
        <v/>
      </c>
      <c r="G83" s="8"/>
      <c r="H83" s="368"/>
      <c r="I83" s="385"/>
      <c r="J83" s="386"/>
      <c r="K83" s="386"/>
      <c r="L83" s="386"/>
      <c r="M83" s="387"/>
    </row>
    <row r="84" spans="2:13" ht="15" customHeight="1" x14ac:dyDescent="0.35">
      <c r="F84" s="362" t="str">
        <f t="shared" si="3"/>
        <v/>
      </c>
      <c r="G84" s="8"/>
      <c r="H84" s="368"/>
      <c r="I84" s="385"/>
      <c r="J84" s="386"/>
      <c r="K84" s="386"/>
      <c r="L84" s="386"/>
      <c r="M84" s="387"/>
    </row>
    <row r="85" spans="2:13" ht="15" customHeight="1" x14ac:dyDescent="0.35">
      <c r="F85" s="362" t="str">
        <f t="shared" si="3"/>
        <v/>
      </c>
      <c r="G85" s="8"/>
      <c r="H85" s="368"/>
      <c r="I85" s="385"/>
      <c r="J85" s="386"/>
      <c r="K85" s="386"/>
      <c r="L85" s="386"/>
      <c r="M85" s="387"/>
    </row>
    <row r="86" spans="2:13" ht="15" customHeight="1" x14ac:dyDescent="0.35">
      <c r="F86" s="362" t="str">
        <f t="shared" si="3"/>
        <v/>
      </c>
      <c r="G86" s="8"/>
      <c r="H86" s="368"/>
      <c r="I86" s="385"/>
      <c r="J86" s="386"/>
      <c r="K86" s="386"/>
      <c r="L86" s="386"/>
      <c r="M86" s="387"/>
    </row>
    <row r="87" spans="2:13" ht="15" customHeight="1" x14ac:dyDescent="0.35">
      <c r="F87" s="362" t="str">
        <f t="shared" ref="F87:F102" si="4">IF(G87="","",ROW(A65))</f>
        <v/>
      </c>
      <c r="G87" s="8"/>
      <c r="H87" s="368"/>
      <c r="I87" s="385"/>
      <c r="J87" s="386"/>
      <c r="K87" s="386"/>
      <c r="L87" s="386"/>
      <c r="M87" s="387"/>
    </row>
    <row r="88" spans="2:13" ht="15" customHeight="1" x14ac:dyDescent="0.35">
      <c r="F88" s="362" t="str">
        <f t="shared" si="4"/>
        <v/>
      </c>
      <c r="G88" s="8"/>
      <c r="H88" s="368"/>
      <c r="I88" s="385"/>
      <c r="J88" s="386"/>
      <c r="K88" s="386"/>
      <c r="L88" s="386"/>
      <c r="M88" s="387"/>
    </row>
    <row r="89" spans="2:13" ht="15" customHeight="1" x14ac:dyDescent="0.35">
      <c r="F89" s="362" t="str">
        <f t="shared" si="4"/>
        <v/>
      </c>
      <c r="G89" s="8"/>
      <c r="H89" s="368"/>
      <c r="I89" s="385"/>
      <c r="J89" s="386"/>
      <c r="K89" s="386"/>
      <c r="L89" s="386"/>
      <c r="M89" s="387"/>
    </row>
    <row r="90" spans="2:13" ht="15" customHeight="1" x14ac:dyDescent="0.35">
      <c r="F90" s="362" t="str">
        <f t="shared" si="4"/>
        <v/>
      </c>
      <c r="G90" s="8"/>
      <c r="H90" s="368"/>
      <c r="I90" s="385"/>
      <c r="J90" s="386"/>
      <c r="K90" s="386"/>
      <c r="L90" s="386"/>
      <c r="M90" s="387"/>
    </row>
    <row r="91" spans="2:13" ht="15" customHeight="1" x14ac:dyDescent="0.35">
      <c r="F91" s="362" t="str">
        <f t="shared" si="4"/>
        <v/>
      </c>
      <c r="G91" s="8"/>
      <c r="H91" s="368"/>
      <c r="I91" s="385"/>
      <c r="J91" s="386"/>
      <c r="K91" s="386"/>
      <c r="L91" s="386"/>
      <c r="M91" s="387"/>
    </row>
    <row r="92" spans="2:13" ht="15" customHeight="1" x14ac:dyDescent="0.35">
      <c r="F92" s="362" t="str">
        <f t="shared" si="4"/>
        <v/>
      </c>
      <c r="G92" s="8"/>
      <c r="H92" s="368"/>
      <c r="I92" s="385"/>
      <c r="J92" s="386"/>
      <c r="K92" s="386"/>
      <c r="L92" s="386"/>
      <c r="M92" s="387"/>
    </row>
    <row r="93" spans="2:13" ht="15" customHeight="1" x14ac:dyDescent="0.35">
      <c r="F93" s="362" t="str">
        <f t="shared" si="4"/>
        <v/>
      </c>
      <c r="G93" s="8"/>
      <c r="H93" s="368"/>
      <c r="I93" s="385"/>
      <c r="J93" s="386"/>
      <c r="K93" s="386"/>
      <c r="L93" s="386"/>
      <c r="M93" s="387"/>
    </row>
    <row r="94" spans="2:13" ht="15" customHeight="1" x14ac:dyDescent="0.35">
      <c r="F94" s="362" t="str">
        <f t="shared" si="4"/>
        <v/>
      </c>
      <c r="G94" s="8"/>
      <c r="H94" s="368"/>
      <c r="I94" s="385"/>
      <c r="J94" s="386"/>
      <c r="K94" s="386"/>
      <c r="L94" s="386"/>
      <c r="M94" s="387"/>
    </row>
    <row r="95" spans="2:13" ht="15" customHeight="1" x14ac:dyDescent="0.35">
      <c r="F95" s="362" t="str">
        <f t="shared" si="4"/>
        <v/>
      </c>
      <c r="G95" s="8"/>
      <c r="H95" s="368"/>
      <c r="I95" s="385"/>
      <c r="J95" s="386"/>
      <c r="K95" s="386"/>
      <c r="L95" s="386"/>
      <c r="M95" s="387"/>
    </row>
    <row r="96" spans="2:13" ht="15" customHeight="1" x14ac:dyDescent="0.35">
      <c r="F96" s="362" t="str">
        <f t="shared" si="4"/>
        <v/>
      </c>
      <c r="G96" s="8"/>
      <c r="H96" s="368"/>
      <c r="I96" s="385"/>
      <c r="J96" s="386"/>
      <c r="K96" s="386"/>
      <c r="L96" s="386"/>
      <c r="M96" s="387"/>
    </row>
    <row r="97" spans="6:13" ht="15" customHeight="1" x14ac:dyDescent="0.35">
      <c r="F97" s="362" t="str">
        <f t="shared" si="4"/>
        <v/>
      </c>
      <c r="G97" s="8"/>
      <c r="H97" s="368"/>
      <c r="I97" s="385"/>
      <c r="J97" s="386"/>
      <c r="K97" s="386"/>
      <c r="L97" s="386"/>
      <c r="M97" s="387"/>
    </row>
    <row r="98" spans="6:13" ht="15" customHeight="1" x14ac:dyDescent="0.35">
      <c r="F98" s="362" t="str">
        <f t="shared" si="4"/>
        <v/>
      </c>
      <c r="G98" s="8"/>
      <c r="H98" s="368"/>
      <c r="I98" s="385"/>
      <c r="J98" s="386"/>
      <c r="K98" s="386"/>
      <c r="L98" s="386"/>
      <c r="M98" s="387"/>
    </row>
    <row r="99" spans="6:13" ht="15" customHeight="1" x14ac:dyDescent="0.35">
      <c r="F99" s="362" t="str">
        <f t="shared" si="4"/>
        <v/>
      </c>
      <c r="G99" s="8"/>
      <c r="H99" s="368"/>
      <c r="I99" s="385"/>
      <c r="J99" s="386"/>
      <c r="K99" s="386"/>
      <c r="L99" s="386"/>
      <c r="M99" s="387"/>
    </row>
    <row r="100" spans="6:13" ht="15" customHeight="1" x14ac:dyDescent="0.35">
      <c r="F100" s="362" t="str">
        <f t="shared" si="4"/>
        <v/>
      </c>
      <c r="G100" s="8"/>
      <c r="H100" s="368"/>
      <c r="I100" s="385"/>
      <c r="J100" s="386"/>
      <c r="K100" s="386"/>
      <c r="L100" s="386"/>
      <c r="M100" s="387"/>
    </row>
    <row r="101" spans="6:13" ht="15" customHeight="1" x14ac:dyDescent="0.35">
      <c r="F101" s="362" t="str">
        <f t="shared" si="4"/>
        <v/>
      </c>
      <c r="G101" s="8"/>
      <c r="H101" s="368"/>
      <c r="I101" s="385"/>
      <c r="J101" s="386"/>
      <c r="K101" s="386"/>
      <c r="L101" s="386"/>
      <c r="M101" s="387"/>
    </row>
    <row r="102" spans="6:13" ht="15" customHeight="1" thickBot="1" x14ac:dyDescent="0.4">
      <c r="F102" s="362" t="str">
        <f t="shared" si="4"/>
        <v/>
      </c>
      <c r="G102" s="8"/>
      <c r="H102" s="368"/>
      <c r="I102" s="388"/>
      <c r="J102" s="389"/>
      <c r="K102" s="389"/>
      <c r="L102" s="389"/>
      <c r="M102" s="390"/>
    </row>
    <row r="103" spans="6:13" ht="15" customHeight="1" x14ac:dyDescent="0.35">
      <c r="F103" s="362" t="str">
        <f t="shared" ref="F103:F134" si="5">IF(G103="","",ROW(A81))</f>
        <v/>
      </c>
      <c r="G103" s="8"/>
      <c r="H103" s="368"/>
      <c r="I103" s="385"/>
      <c r="J103" s="386"/>
      <c r="K103" s="386"/>
      <c r="L103" s="386"/>
      <c r="M103" s="386"/>
    </row>
    <row r="104" spans="6:13" ht="15" customHeight="1" x14ac:dyDescent="0.35">
      <c r="F104" s="362" t="str">
        <f t="shared" si="5"/>
        <v/>
      </c>
      <c r="G104" s="8"/>
      <c r="H104" s="368"/>
      <c r="I104" s="385"/>
      <c r="J104" s="386"/>
      <c r="K104" s="386"/>
      <c r="L104" s="386"/>
      <c r="M104" s="386"/>
    </row>
    <row r="105" spans="6:13" ht="15" customHeight="1" x14ac:dyDescent="0.35">
      <c r="F105" s="362" t="str">
        <f t="shared" si="5"/>
        <v/>
      </c>
      <c r="G105" s="8"/>
      <c r="H105" s="368"/>
      <c r="I105" s="385"/>
      <c r="J105" s="386"/>
      <c r="K105" s="386"/>
      <c r="L105" s="386"/>
      <c r="M105" s="386"/>
    </row>
    <row r="106" spans="6:13" ht="15" customHeight="1" x14ac:dyDescent="0.35">
      <c r="F106" s="362" t="str">
        <f t="shared" si="5"/>
        <v/>
      </c>
      <c r="G106" s="8"/>
      <c r="H106" s="368"/>
      <c r="I106" s="385"/>
      <c r="J106" s="386"/>
      <c r="K106" s="386"/>
      <c r="L106" s="386"/>
      <c r="M106" s="386"/>
    </row>
    <row r="107" spans="6:13" ht="15" customHeight="1" x14ac:dyDescent="0.35">
      <c r="F107" s="362" t="str">
        <f t="shared" si="5"/>
        <v/>
      </c>
      <c r="G107" s="8"/>
      <c r="H107" s="368"/>
      <c r="I107" s="385"/>
      <c r="J107" s="386"/>
      <c r="K107" s="386"/>
      <c r="L107" s="386"/>
      <c r="M107" s="386"/>
    </row>
    <row r="108" spans="6:13" ht="15" customHeight="1" x14ac:dyDescent="0.35">
      <c r="F108" s="362" t="str">
        <f t="shared" si="5"/>
        <v/>
      </c>
      <c r="G108" s="8"/>
      <c r="H108" s="368"/>
      <c r="I108" s="385"/>
      <c r="J108" s="386"/>
      <c r="K108" s="386"/>
      <c r="L108" s="386"/>
      <c r="M108" s="386"/>
    </row>
    <row r="109" spans="6:13" ht="15" customHeight="1" x14ac:dyDescent="0.35">
      <c r="F109" s="362" t="str">
        <f t="shared" si="5"/>
        <v/>
      </c>
      <c r="G109" s="8"/>
      <c r="H109" s="368"/>
      <c r="I109" s="385"/>
      <c r="J109" s="386"/>
      <c r="K109" s="386"/>
      <c r="L109" s="386"/>
      <c r="M109" s="386"/>
    </row>
    <row r="110" spans="6:13" ht="15" customHeight="1" x14ac:dyDescent="0.35">
      <c r="F110" s="362" t="str">
        <f t="shared" si="5"/>
        <v/>
      </c>
      <c r="G110" s="8"/>
      <c r="H110" s="368"/>
      <c r="I110" s="385"/>
      <c r="J110" s="386"/>
      <c r="K110" s="386"/>
      <c r="L110" s="386"/>
      <c r="M110" s="386"/>
    </row>
    <row r="111" spans="6:13" ht="15" customHeight="1" x14ac:dyDescent="0.35">
      <c r="F111" s="362" t="str">
        <f t="shared" si="5"/>
        <v/>
      </c>
      <c r="G111" s="8"/>
      <c r="H111" s="368"/>
      <c r="I111" s="385"/>
      <c r="J111" s="386"/>
      <c r="K111" s="386"/>
      <c r="L111" s="386"/>
      <c r="M111" s="386"/>
    </row>
    <row r="112" spans="6:13" ht="15" customHeight="1" x14ac:dyDescent="0.35">
      <c r="F112" s="362" t="str">
        <f t="shared" si="5"/>
        <v/>
      </c>
      <c r="G112" s="8"/>
      <c r="H112" s="368"/>
      <c r="I112" s="385"/>
      <c r="J112" s="386"/>
      <c r="K112" s="386"/>
      <c r="L112" s="386"/>
      <c r="M112" s="386"/>
    </row>
    <row r="113" spans="6:13" ht="15" customHeight="1" x14ac:dyDescent="0.35">
      <c r="F113" s="362" t="str">
        <f t="shared" si="5"/>
        <v/>
      </c>
      <c r="G113" s="8"/>
      <c r="H113" s="368"/>
      <c r="I113" s="385"/>
      <c r="J113" s="386"/>
      <c r="K113" s="386"/>
      <c r="L113" s="386"/>
      <c r="M113" s="386"/>
    </row>
    <row r="114" spans="6:13" ht="15" customHeight="1" x14ac:dyDescent="0.35">
      <c r="F114" s="362" t="str">
        <f t="shared" si="5"/>
        <v/>
      </c>
      <c r="G114" s="8"/>
      <c r="H114" s="368"/>
      <c r="I114" s="385"/>
      <c r="J114" s="386"/>
      <c r="K114" s="386"/>
      <c r="L114" s="386"/>
      <c r="M114" s="386"/>
    </row>
    <row r="115" spans="6:13" ht="15" customHeight="1" x14ac:dyDescent="0.35">
      <c r="F115" s="362" t="str">
        <f t="shared" si="5"/>
        <v/>
      </c>
      <c r="G115" s="8"/>
      <c r="H115" s="368"/>
      <c r="I115" s="385"/>
      <c r="J115" s="386"/>
      <c r="K115" s="386"/>
      <c r="L115" s="386"/>
      <c r="M115" s="386"/>
    </row>
    <row r="116" spans="6:13" ht="15" customHeight="1" x14ac:dyDescent="0.35">
      <c r="F116" s="362" t="str">
        <f t="shared" si="5"/>
        <v/>
      </c>
      <c r="G116" s="8"/>
      <c r="H116" s="368"/>
      <c r="I116" s="385"/>
      <c r="J116" s="386"/>
      <c r="K116" s="386"/>
      <c r="L116" s="386"/>
      <c r="M116" s="386"/>
    </row>
    <row r="117" spans="6:13" ht="15" customHeight="1" x14ac:dyDescent="0.35">
      <c r="F117" s="362" t="str">
        <f t="shared" si="5"/>
        <v/>
      </c>
      <c r="G117" s="8"/>
      <c r="H117" s="368"/>
      <c r="I117" s="385"/>
      <c r="J117" s="386"/>
      <c r="K117" s="386"/>
      <c r="L117" s="386"/>
      <c r="M117" s="386"/>
    </row>
    <row r="118" spans="6:13" ht="15" customHeight="1" x14ac:dyDescent="0.35">
      <c r="F118" s="362" t="str">
        <f t="shared" si="5"/>
        <v/>
      </c>
      <c r="G118" s="8"/>
      <c r="H118" s="368"/>
      <c r="I118" s="385"/>
      <c r="J118" s="386"/>
      <c r="K118" s="386"/>
      <c r="L118" s="386"/>
      <c r="M118" s="386"/>
    </row>
    <row r="119" spans="6:13" ht="15" customHeight="1" x14ac:dyDescent="0.35">
      <c r="F119" s="362" t="str">
        <f t="shared" si="5"/>
        <v/>
      </c>
      <c r="G119" s="8"/>
      <c r="H119" s="368"/>
      <c r="I119" s="385"/>
      <c r="J119" s="386"/>
      <c r="K119" s="386"/>
      <c r="L119" s="386"/>
      <c r="M119" s="386"/>
    </row>
    <row r="120" spans="6:13" ht="15" customHeight="1" x14ac:dyDescent="0.35">
      <c r="F120" s="362" t="str">
        <f t="shared" si="5"/>
        <v/>
      </c>
      <c r="G120" s="8"/>
      <c r="H120" s="368"/>
      <c r="I120" s="385"/>
      <c r="J120" s="386"/>
      <c r="K120" s="386"/>
      <c r="L120" s="386"/>
      <c r="M120" s="386"/>
    </row>
    <row r="121" spans="6:13" ht="15" customHeight="1" x14ac:dyDescent="0.35">
      <c r="F121" s="362" t="str">
        <f t="shared" si="5"/>
        <v/>
      </c>
      <c r="G121" s="8"/>
      <c r="H121" s="368"/>
      <c r="I121" s="385"/>
      <c r="J121" s="386"/>
      <c r="K121" s="386"/>
      <c r="L121" s="386"/>
      <c r="M121" s="386"/>
    </row>
    <row r="122" spans="6:13" ht="15" customHeight="1" x14ac:dyDescent="0.35">
      <c r="F122" s="362" t="str">
        <f t="shared" si="5"/>
        <v/>
      </c>
      <c r="G122" s="8"/>
      <c r="H122" s="368"/>
      <c r="I122" s="385"/>
      <c r="J122" s="386"/>
      <c r="K122" s="386"/>
      <c r="L122" s="386"/>
      <c r="M122" s="386"/>
    </row>
    <row r="123" spans="6:13" ht="15" customHeight="1" x14ac:dyDescent="0.35">
      <c r="F123" s="362" t="str">
        <f t="shared" si="5"/>
        <v/>
      </c>
      <c r="G123" s="8"/>
      <c r="H123" s="368"/>
      <c r="I123" s="385"/>
      <c r="J123" s="386"/>
      <c r="K123" s="386"/>
      <c r="L123" s="386"/>
      <c r="M123" s="386"/>
    </row>
    <row r="124" spans="6:13" ht="15" customHeight="1" x14ac:dyDescent="0.35">
      <c r="F124" s="362" t="str">
        <f t="shared" si="5"/>
        <v/>
      </c>
      <c r="G124" s="8"/>
      <c r="H124" s="368"/>
      <c r="I124" s="385"/>
      <c r="J124" s="386"/>
      <c r="K124" s="386"/>
      <c r="L124" s="386"/>
      <c r="M124" s="386"/>
    </row>
    <row r="125" spans="6:13" ht="15" customHeight="1" x14ac:dyDescent="0.35">
      <c r="F125" s="362" t="str">
        <f t="shared" si="5"/>
        <v/>
      </c>
      <c r="G125" s="8"/>
      <c r="H125" s="368"/>
      <c r="I125" s="385"/>
      <c r="J125" s="386"/>
      <c r="K125" s="386"/>
      <c r="L125" s="386"/>
      <c r="M125" s="386"/>
    </row>
    <row r="126" spans="6:13" ht="15" customHeight="1" x14ac:dyDescent="0.35">
      <c r="F126" s="362" t="str">
        <f t="shared" si="5"/>
        <v/>
      </c>
      <c r="G126" s="8"/>
      <c r="H126" s="368"/>
      <c r="I126" s="385"/>
      <c r="J126" s="386"/>
      <c r="K126" s="386"/>
      <c r="L126" s="386"/>
      <c r="M126" s="386"/>
    </row>
    <row r="127" spans="6:13" ht="15" customHeight="1" x14ac:dyDescent="0.35">
      <c r="F127" s="362" t="str">
        <f t="shared" si="5"/>
        <v/>
      </c>
      <c r="G127" s="8"/>
      <c r="H127" s="368"/>
      <c r="I127" s="385"/>
      <c r="J127" s="386"/>
      <c r="K127" s="386"/>
      <c r="L127" s="386"/>
      <c r="M127" s="386"/>
    </row>
    <row r="128" spans="6:13" ht="15" customHeight="1" x14ac:dyDescent="0.35">
      <c r="F128" s="362" t="str">
        <f t="shared" si="5"/>
        <v/>
      </c>
      <c r="G128" s="8"/>
      <c r="H128" s="368"/>
      <c r="I128" s="385"/>
      <c r="J128" s="386"/>
      <c r="K128" s="386"/>
      <c r="L128" s="386"/>
      <c r="M128" s="386"/>
    </row>
    <row r="129" spans="6:13" ht="15" customHeight="1" x14ac:dyDescent="0.35">
      <c r="F129" s="362" t="str">
        <f t="shared" si="5"/>
        <v/>
      </c>
      <c r="G129" s="8"/>
      <c r="H129" s="368"/>
      <c r="I129" s="385"/>
      <c r="J129" s="386"/>
      <c r="K129" s="386"/>
      <c r="L129" s="386"/>
      <c r="M129" s="386"/>
    </row>
    <row r="130" spans="6:13" ht="15" customHeight="1" x14ac:dyDescent="0.35">
      <c r="F130" s="362" t="str">
        <f t="shared" si="5"/>
        <v/>
      </c>
      <c r="G130" s="8"/>
      <c r="H130" s="368"/>
      <c r="I130" s="385"/>
      <c r="J130" s="386"/>
      <c r="K130" s="386"/>
      <c r="L130" s="386"/>
      <c r="M130" s="386"/>
    </row>
    <row r="131" spans="6:13" ht="15" customHeight="1" x14ac:dyDescent="0.35">
      <c r="F131" s="362" t="str">
        <f t="shared" si="5"/>
        <v/>
      </c>
      <c r="G131" s="8"/>
      <c r="H131" s="368"/>
      <c r="I131" s="385"/>
      <c r="J131" s="386"/>
      <c r="K131" s="386"/>
      <c r="L131" s="386"/>
      <c r="M131" s="386"/>
    </row>
    <row r="132" spans="6:13" ht="15" customHeight="1" x14ac:dyDescent="0.35">
      <c r="F132" s="362" t="str">
        <f t="shared" si="5"/>
        <v/>
      </c>
      <c r="G132" s="8"/>
      <c r="H132" s="368"/>
      <c r="I132" s="385"/>
      <c r="J132" s="386"/>
      <c r="K132" s="386"/>
      <c r="L132" s="386"/>
      <c r="M132" s="386"/>
    </row>
    <row r="133" spans="6:13" ht="15" customHeight="1" x14ac:dyDescent="0.35">
      <c r="F133" s="362" t="str">
        <f t="shared" si="5"/>
        <v/>
      </c>
      <c r="G133" s="8"/>
      <c r="H133" s="368"/>
      <c r="I133" s="385"/>
      <c r="J133" s="386"/>
      <c r="K133" s="386"/>
      <c r="L133" s="386"/>
      <c r="M133" s="386"/>
    </row>
    <row r="134" spans="6:13" ht="15" customHeight="1" x14ac:dyDescent="0.35">
      <c r="F134" s="362" t="str">
        <f t="shared" si="5"/>
        <v/>
      </c>
      <c r="G134" s="8"/>
      <c r="H134" s="368"/>
      <c r="I134" s="385"/>
      <c r="J134" s="386"/>
      <c r="K134" s="386"/>
      <c r="L134" s="386"/>
      <c r="M134" s="386"/>
    </row>
    <row r="135" spans="6:13" ht="15" customHeight="1" x14ac:dyDescent="0.35">
      <c r="F135" s="362" t="str">
        <f t="shared" ref="F135:F166" si="6">IF(G135="","",ROW(A113))</f>
        <v/>
      </c>
      <c r="G135" s="8"/>
      <c r="H135" s="368"/>
      <c r="I135" s="385"/>
      <c r="J135" s="386"/>
      <c r="K135" s="386"/>
      <c r="L135" s="386"/>
      <c r="M135" s="386"/>
    </row>
    <row r="136" spans="6:13" ht="15" customHeight="1" x14ac:dyDescent="0.35">
      <c r="F136" s="362" t="str">
        <f t="shared" si="6"/>
        <v/>
      </c>
      <c r="G136" s="8"/>
      <c r="H136" s="368"/>
      <c r="I136" s="385"/>
      <c r="J136" s="386"/>
      <c r="K136" s="386"/>
      <c r="L136" s="386"/>
      <c r="M136" s="386"/>
    </row>
    <row r="137" spans="6:13" ht="15" customHeight="1" x14ac:dyDescent="0.35">
      <c r="F137" s="362" t="str">
        <f t="shared" si="6"/>
        <v/>
      </c>
      <c r="G137" s="8"/>
      <c r="H137" s="368"/>
      <c r="I137" s="385"/>
      <c r="J137" s="386"/>
      <c r="K137" s="386"/>
      <c r="L137" s="386"/>
      <c r="M137" s="386"/>
    </row>
    <row r="138" spans="6:13" ht="15" customHeight="1" x14ac:dyDescent="0.35">
      <c r="F138" s="362" t="str">
        <f t="shared" si="6"/>
        <v/>
      </c>
      <c r="G138" s="8"/>
      <c r="H138" s="368"/>
      <c r="I138" s="385"/>
      <c r="J138" s="386"/>
      <c r="K138" s="386"/>
      <c r="L138" s="386"/>
      <c r="M138" s="386"/>
    </row>
    <row r="139" spans="6:13" ht="15" customHeight="1" x14ac:dyDescent="0.35">
      <c r="F139" s="362" t="str">
        <f t="shared" si="6"/>
        <v/>
      </c>
      <c r="G139" s="8"/>
      <c r="H139" s="368"/>
      <c r="I139" s="385"/>
      <c r="J139" s="386"/>
      <c r="K139" s="386"/>
      <c r="L139" s="386"/>
      <c r="M139" s="386"/>
    </row>
    <row r="140" spans="6:13" ht="15" customHeight="1" x14ac:dyDescent="0.35">
      <c r="F140" s="362" t="str">
        <f t="shared" si="6"/>
        <v/>
      </c>
      <c r="G140" s="8"/>
      <c r="H140" s="368"/>
      <c r="I140" s="385"/>
      <c r="J140" s="386"/>
      <c r="K140" s="386"/>
      <c r="L140" s="386"/>
      <c r="M140" s="386"/>
    </row>
    <row r="141" spans="6:13" ht="15" customHeight="1" x14ac:dyDescent="0.35">
      <c r="F141" s="362" t="str">
        <f t="shared" si="6"/>
        <v/>
      </c>
      <c r="G141" s="8"/>
      <c r="H141" s="368"/>
      <c r="I141" s="385"/>
      <c r="J141" s="386"/>
      <c r="K141" s="386"/>
      <c r="L141" s="386"/>
      <c r="M141" s="386"/>
    </row>
    <row r="142" spans="6:13" ht="15" customHeight="1" x14ac:dyDescent="0.35">
      <c r="F142" s="362" t="str">
        <f t="shared" si="6"/>
        <v/>
      </c>
      <c r="G142" s="8"/>
      <c r="H142" s="368"/>
      <c r="I142" s="385"/>
      <c r="J142" s="386"/>
      <c r="K142" s="386"/>
      <c r="L142" s="386"/>
      <c r="M142" s="386"/>
    </row>
    <row r="143" spans="6:13" ht="15" customHeight="1" x14ac:dyDescent="0.35">
      <c r="F143" s="362" t="str">
        <f t="shared" si="6"/>
        <v/>
      </c>
      <c r="G143" s="8"/>
      <c r="H143" s="368"/>
      <c r="I143" s="385"/>
      <c r="J143" s="386"/>
      <c r="K143" s="386"/>
      <c r="L143" s="386"/>
      <c r="M143" s="386"/>
    </row>
    <row r="144" spans="6:13" ht="15" customHeight="1" x14ac:dyDescent="0.35">
      <c r="F144" s="362" t="str">
        <f t="shared" si="6"/>
        <v/>
      </c>
      <c r="G144" s="8"/>
      <c r="H144" s="368"/>
      <c r="I144" s="385"/>
      <c r="J144" s="386"/>
      <c r="K144" s="386"/>
      <c r="L144" s="386"/>
      <c r="M144" s="386"/>
    </row>
    <row r="145" spans="6:13" ht="15" customHeight="1" x14ac:dyDescent="0.35">
      <c r="F145" s="362" t="str">
        <f t="shared" si="6"/>
        <v/>
      </c>
      <c r="G145" s="8"/>
      <c r="H145" s="368"/>
      <c r="I145" s="385"/>
      <c r="J145" s="386"/>
      <c r="K145" s="386"/>
      <c r="L145" s="386"/>
      <c r="M145" s="386"/>
    </row>
    <row r="146" spans="6:13" ht="15" customHeight="1" x14ac:dyDescent="0.35">
      <c r="F146" s="362" t="str">
        <f t="shared" si="6"/>
        <v/>
      </c>
      <c r="G146" s="8"/>
      <c r="H146" s="368"/>
      <c r="I146" s="385"/>
      <c r="J146" s="386"/>
      <c r="K146" s="386"/>
      <c r="L146" s="386"/>
      <c r="M146" s="386"/>
    </row>
    <row r="147" spans="6:13" ht="15" customHeight="1" x14ac:dyDescent="0.35">
      <c r="F147" s="362" t="str">
        <f t="shared" si="6"/>
        <v/>
      </c>
      <c r="G147" s="8"/>
      <c r="H147" s="368"/>
      <c r="I147" s="385"/>
      <c r="J147" s="386"/>
      <c r="K147" s="386"/>
      <c r="L147" s="386"/>
      <c r="M147" s="386"/>
    </row>
    <row r="148" spans="6:13" ht="15" customHeight="1" x14ac:dyDescent="0.35">
      <c r="F148" s="362" t="str">
        <f t="shared" si="6"/>
        <v/>
      </c>
      <c r="G148" s="8"/>
      <c r="H148" s="368"/>
      <c r="I148" s="385"/>
      <c r="J148" s="386"/>
      <c r="K148" s="386"/>
      <c r="L148" s="386"/>
      <c r="M148" s="386"/>
    </row>
    <row r="149" spans="6:13" ht="15" customHeight="1" x14ac:dyDescent="0.35">
      <c r="F149" s="362" t="str">
        <f t="shared" si="6"/>
        <v/>
      </c>
      <c r="G149" s="8"/>
      <c r="H149" s="368"/>
      <c r="I149" s="385"/>
      <c r="J149" s="386"/>
      <c r="K149" s="386"/>
      <c r="L149" s="386"/>
      <c r="M149" s="386"/>
    </row>
    <row r="150" spans="6:13" ht="15" customHeight="1" x14ac:dyDescent="0.35">
      <c r="F150" s="362" t="str">
        <f t="shared" si="6"/>
        <v/>
      </c>
      <c r="G150" s="8"/>
      <c r="H150" s="368"/>
      <c r="I150" s="385"/>
      <c r="J150" s="386"/>
      <c r="K150" s="386"/>
      <c r="L150" s="386"/>
      <c r="M150" s="386"/>
    </row>
    <row r="151" spans="6:13" ht="15" customHeight="1" x14ac:dyDescent="0.35">
      <c r="F151" s="362" t="str">
        <f t="shared" si="6"/>
        <v/>
      </c>
      <c r="G151" s="8"/>
      <c r="H151" s="368"/>
      <c r="I151" s="385"/>
      <c r="J151" s="386"/>
      <c r="K151" s="386"/>
      <c r="L151" s="386"/>
      <c r="M151" s="386"/>
    </row>
    <row r="152" spans="6:13" ht="15" customHeight="1" x14ac:dyDescent="0.35">
      <c r="F152" s="362" t="str">
        <f t="shared" si="6"/>
        <v/>
      </c>
      <c r="G152" s="8"/>
      <c r="H152" s="368"/>
      <c r="I152" s="385"/>
      <c r="J152" s="386"/>
      <c r="K152" s="386"/>
      <c r="L152" s="386"/>
      <c r="M152" s="386"/>
    </row>
    <row r="153" spans="6:13" ht="15" customHeight="1" x14ac:dyDescent="0.35">
      <c r="F153" s="362" t="str">
        <f t="shared" si="6"/>
        <v/>
      </c>
      <c r="G153" s="8"/>
      <c r="H153" s="368"/>
      <c r="I153" s="385"/>
      <c r="J153" s="386"/>
      <c r="K153" s="386"/>
      <c r="L153" s="386"/>
      <c r="M153" s="386"/>
    </row>
    <row r="154" spans="6:13" ht="15" customHeight="1" x14ac:dyDescent="0.35">
      <c r="F154" s="362" t="str">
        <f t="shared" si="6"/>
        <v/>
      </c>
      <c r="G154" s="8"/>
      <c r="H154" s="368"/>
      <c r="I154" s="385"/>
      <c r="J154" s="386"/>
      <c r="K154" s="386"/>
      <c r="L154" s="386"/>
      <c r="M154" s="386"/>
    </row>
    <row r="155" spans="6:13" ht="15" customHeight="1" x14ac:dyDescent="0.35">
      <c r="F155" s="362" t="str">
        <f t="shared" si="6"/>
        <v/>
      </c>
      <c r="G155" s="8"/>
      <c r="H155" s="368"/>
      <c r="I155" s="385"/>
      <c r="J155" s="386"/>
      <c r="K155" s="386"/>
      <c r="L155" s="386"/>
      <c r="M155" s="386"/>
    </row>
    <row r="156" spans="6:13" ht="15" customHeight="1" x14ac:dyDescent="0.35">
      <c r="F156" s="362" t="str">
        <f t="shared" si="6"/>
        <v/>
      </c>
      <c r="G156" s="8"/>
      <c r="H156" s="368"/>
      <c r="I156" s="385"/>
      <c r="J156" s="386"/>
      <c r="K156" s="386"/>
      <c r="L156" s="386"/>
      <c r="M156" s="386"/>
    </row>
    <row r="157" spans="6:13" ht="15" customHeight="1" x14ac:dyDescent="0.35">
      <c r="F157" s="362" t="str">
        <f t="shared" si="6"/>
        <v/>
      </c>
      <c r="G157" s="8"/>
      <c r="H157" s="368"/>
      <c r="I157" s="385"/>
      <c r="J157" s="386"/>
      <c r="K157" s="386"/>
      <c r="L157" s="386"/>
      <c r="M157" s="386"/>
    </row>
    <row r="158" spans="6:13" ht="15" customHeight="1" x14ac:dyDescent="0.35">
      <c r="F158" s="362" t="str">
        <f t="shared" si="6"/>
        <v/>
      </c>
      <c r="G158" s="8"/>
      <c r="H158" s="368"/>
      <c r="I158" s="385"/>
      <c r="J158" s="386"/>
      <c r="K158" s="386"/>
      <c r="L158" s="386"/>
      <c r="M158" s="386"/>
    </row>
    <row r="159" spans="6:13" ht="15" customHeight="1" x14ac:dyDescent="0.35">
      <c r="F159" s="362" t="str">
        <f t="shared" si="6"/>
        <v/>
      </c>
      <c r="G159" s="8"/>
      <c r="H159" s="368"/>
      <c r="I159" s="385"/>
      <c r="J159" s="386"/>
      <c r="K159" s="386"/>
      <c r="L159" s="386"/>
      <c r="M159" s="386"/>
    </row>
    <row r="160" spans="6:13" ht="15" customHeight="1" x14ac:dyDescent="0.35">
      <c r="F160" s="362" t="str">
        <f t="shared" si="6"/>
        <v/>
      </c>
      <c r="G160" s="8"/>
      <c r="H160" s="368"/>
      <c r="I160" s="385"/>
      <c r="J160" s="386"/>
      <c r="K160" s="386"/>
      <c r="L160" s="386"/>
      <c r="M160" s="386"/>
    </row>
    <row r="161" spans="6:13" ht="15" customHeight="1" x14ac:dyDescent="0.35">
      <c r="F161" s="362" t="str">
        <f t="shared" si="6"/>
        <v/>
      </c>
      <c r="G161" s="8"/>
      <c r="H161" s="368"/>
      <c r="I161" s="385"/>
      <c r="J161" s="386"/>
      <c r="K161" s="386"/>
      <c r="L161" s="386"/>
      <c r="M161" s="386"/>
    </row>
    <row r="162" spans="6:13" ht="15" customHeight="1" x14ac:dyDescent="0.35">
      <c r="F162" s="362" t="str">
        <f t="shared" si="6"/>
        <v/>
      </c>
      <c r="G162" s="8"/>
      <c r="H162" s="368"/>
      <c r="I162" s="385"/>
      <c r="J162" s="386"/>
      <c r="K162" s="386"/>
      <c r="L162" s="386"/>
      <c r="M162" s="386"/>
    </row>
    <row r="163" spans="6:13" ht="15" customHeight="1" x14ac:dyDescent="0.35">
      <c r="F163" s="362" t="str">
        <f t="shared" si="6"/>
        <v/>
      </c>
      <c r="G163" s="8"/>
      <c r="H163" s="368"/>
      <c r="I163" s="385"/>
      <c r="J163" s="386"/>
      <c r="K163" s="386"/>
      <c r="L163" s="386"/>
      <c r="M163" s="386"/>
    </row>
    <row r="164" spans="6:13" ht="15" customHeight="1" x14ac:dyDescent="0.35">
      <c r="F164" s="362" t="str">
        <f t="shared" si="6"/>
        <v/>
      </c>
      <c r="G164" s="8"/>
      <c r="H164" s="368"/>
      <c r="I164" s="385"/>
      <c r="J164" s="386"/>
      <c r="K164" s="386"/>
      <c r="L164" s="386"/>
      <c r="M164" s="386"/>
    </row>
    <row r="165" spans="6:13" ht="15" customHeight="1" x14ac:dyDescent="0.35">
      <c r="F165" s="362" t="str">
        <f t="shared" si="6"/>
        <v/>
      </c>
      <c r="G165" s="8"/>
      <c r="H165" s="368"/>
      <c r="I165" s="385"/>
      <c r="J165" s="386"/>
      <c r="K165" s="386"/>
      <c r="L165" s="386"/>
      <c r="M165" s="386"/>
    </row>
    <row r="166" spans="6:13" ht="15" customHeight="1" x14ac:dyDescent="0.35">
      <c r="F166" s="362" t="str">
        <f t="shared" si="6"/>
        <v/>
      </c>
      <c r="G166" s="8"/>
      <c r="H166" s="368"/>
      <c r="I166" s="385"/>
      <c r="J166" s="386"/>
      <c r="K166" s="386"/>
      <c r="L166" s="386"/>
      <c r="M166" s="386"/>
    </row>
    <row r="167" spans="6:13" ht="15" customHeight="1" x14ac:dyDescent="0.35">
      <c r="F167" s="362" t="str">
        <f t="shared" ref="F167:F198" si="7">IF(G167="","",ROW(A145))</f>
        <v/>
      </c>
      <c r="G167" s="8"/>
      <c r="H167" s="368"/>
      <c r="I167" s="385"/>
      <c r="J167" s="386"/>
      <c r="K167" s="386"/>
      <c r="L167" s="386"/>
      <c r="M167" s="386"/>
    </row>
    <row r="168" spans="6:13" ht="15" customHeight="1" x14ac:dyDescent="0.35">
      <c r="F168" s="362" t="str">
        <f t="shared" si="7"/>
        <v/>
      </c>
      <c r="G168" s="8"/>
      <c r="H168" s="368"/>
      <c r="I168" s="385"/>
      <c r="J168" s="386"/>
      <c r="K168" s="386"/>
      <c r="L168" s="386"/>
      <c r="M168" s="386"/>
    </row>
    <row r="169" spans="6:13" ht="15" customHeight="1" x14ac:dyDescent="0.35">
      <c r="F169" s="362" t="str">
        <f t="shared" si="7"/>
        <v/>
      </c>
      <c r="G169" s="8"/>
      <c r="H169" s="368"/>
      <c r="I169" s="385"/>
      <c r="J169" s="386"/>
      <c r="K169" s="386"/>
      <c r="L169" s="386"/>
      <c r="M169" s="386"/>
    </row>
    <row r="170" spans="6:13" ht="15" customHeight="1" x14ac:dyDescent="0.35">
      <c r="F170" s="362" t="str">
        <f t="shared" si="7"/>
        <v/>
      </c>
      <c r="G170" s="8"/>
      <c r="H170" s="368"/>
      <c r="I170" s="385"/>
      <c r="J170" s="386"/>
      <c r="K170" s="386"/>
      <c r="L170" s="386"/>
      <c r="M170" s="386"/>
    </row>
    <row r="171" spans="6:13" ht="15" customHeight="1" x14ac:dyDescent="0.35">
      <c r="F171" s="362" t="str">
        <f t="shared" si="7"/>
        <v/>
      </c>
      <c r="G171" s="8"/>
      <c r="H171" s="368"/>
      <c r="I171" s="385"/>
      <c r="J171" s="386"/>
      <c r="K171" s="386"/>
      <c r="L171" s="386"/>
      <c r="M171" s="386"/>
    </row>
    <row r="172" spans="6:13" ht="15" customHeight="1" x14ac:dyDescent="0.35">
      <c r="F172" s="362" t="str">
        <f t="shared" si="7"/>
        <v/>
      </c>
      <c r="G172" s="8"/>
      <c r="H172" s="368"/>
      <c r="I172" s="385"/>
      <c r="J172" s="386"/>
      <c r="K172" s="386"/>
      <c r="L172" s="386"/>
      <c r="M172" s="386"/>
    </row>
    <row r="173" spans="6:13" ht="15" customHeight="1" x14ac:dyDescent="0.35">
      <c r="F173" s="362" t="str">
        <f t="shared" si="7"/>
        <v/>
      </c>
      <c r="G173" s="8"/>
      <c r="H173" s="368"/>
      <c r="I173" s="385"/>
      <c r="J173" s="386"/>
      <c r="K173" s="386"/>
      <c r="L173" s="386"/>
      <c r="M173" s="386"/>
    </row>
    <row r="174" spans="6:13" ht="15" customHeight="1" x14ac:dyDescent="0.35">
      <c r="F174" s="362" t="str">
        <f t="shared" si="7"/>
        <v/>
      </c>
      <c r="G174" s="8"/>
      <c r="H174" s="368"/>
      <c r="I174" s="385"/>
      <c r="J174" s="386"/>
      <c r="K174" s="386"/>
      <c r="L174" s="386"/>
      <c r="M174" s="386"/>
    </row>
    <row r="175" spans="6:13" ht="15" customHeight="1" x14ac:dyDescent="0.35">
      <c r="F175" s="362" t="str">
        <f t="shared" si="7"/>
        <v/>
      </c>
      <c r="G175" s="8"/>
      <c r="H175" s="368"/>
      <c r="I175" s="385"/>
      <c r="J175" s="386"/>
      <c r="K175" s="386"/>
      <c r="L175" s="386"/>
      <c r="M175" s="386"/>
    </row>
    <row r="176" spans="6:13" ht="15" customHeight="1" x14ac:dyDescent="0.35">
      <c r="F176" s="362" t="str">
        <f t="shared" si="7"/>
        <v/>
      </c>
      <c r="G176" s="8"/>
      <c r="H176" s="368"/>
      <c r="I176" s="385"/>
      <c r="J176" s="386"/>
      <c r="K176" s="386"/>
      <c r="L176" s="386"/>
      <c r="M176" s="386"/>
    </row>
    <row r="177" spans="6:13" ht="15" customHeight="1" x14ac:dyDescent="0.35">
      <c r="F177" s="362" t="str">
        <f t="shared" si="7"/>
        <v/>
      </c>
      <c r="G177" s="8"/>
      <c r="H177" s="368"/>
      <c r="I177" s="385"/>
      <c r="J177" s="386"/>
      <c r="K177" s="386"/>
      <c r="L177" s="386"/>
      <c r="M177" s="386"/>
    </row>
    <row r="178" spans="6:13" ht="15" customHeight="1" x14ac:dyDescent="0.35">
      <c r="F178" s="362" t="str">
        <f t="shared" si="7"/>
        <v/>
      </c>
      <c r="G178" s="8"/>
      <c r="H178" s="368"/>
      <c r="I178" s="385"/>
      <c r="J178" s="386"/>
      <c r="K178" s="386"/>
      <c r="L178" s="386"/>
      <c r="M178" s="386"/>
    </row>
    <row r="179" spans="6:13" ht="15" customHeight="1" x14ac:dyDescent="0.35">
      <c r="F179" s="362" t="str">
        <f t="shared" si="7"/>
        <v/>
      </c>
      <c r="G179" s="8"/>
      <c r="H179" s="368"/>
      <c r="I179" s="385"/>
      <c r="J179" s="386"/>
      <c r="K179" s="386"/>
      <c r="L179" s="386"/>
      <c r="M179" s="386"/>
    </row>
    <row r="180" spans="6:13" ht="15" customHeight="1" x14ac:dyDescent="0.35">
      <c r="F180" s="362" t="str">
        <f t="shared" si="7"/>
        <v/>
      </c>
      <c r="G180" s="8"/>
      <c r="H180" s="368"/>
      <c r="I180" s="385"/>
      <c r="J180" s="386"/>
      <c r="K180" s="386"/>
      <c r="L180" s="386"/>
      <c r="M180" s="386"/>
    </row>
    <row r="181" spans="6:13" ht="15" customHeight="1" x14ac:dyDescent="0.35">
      <c r="F181" s="362" t="str">
        <f t="shared" si="7"/>
        <v/>
      </c>
      <c r="G181" s="8"/>
      <c r="H181" s="368"/>
      <c r="I181" s="385"/>
      <c r="J181" s="386"/>
      <c r="K181" s="386"/>
      <c r="L181" s="386"/>
      <c r="M181" s="386"/>
    </row>
    <row r="182" spans="6:13" ht="15" customHeight="1" x14ac:dyDescent="0.35">
      <c r="F182" s="362" t="str">
        <f t="shared" si="7"/>
        <v/>
      </c>
      <c r="G182" s="8"/>
      <c r="H182" s="368"/>
      <c r="I182" s="385"/>
      <c r="J182" s="386"/>
      <c r="K182" s="386"/>
      <c r="L182" s="386"/>
      <c r="M182" s="386"/>
    </row>
    <row r="183" spans="6:13" ht="15" customHeight="1" x14ac:dyDescent="0.35">
      <c r="F183" s="362" t="str">
        <f t="shared" si="7"/>
        <v/>
      </c>
      <c r="G183" s="8"/>
      <c r="H183" s="368"/>
      <c r="I183" s="385"/>
      <c r="J183" s="386"/>
      <c r="K183" s="386"/>
      <c r="L183" s="386"/>
      <c r="M183" s="386"/>
    </row>
    <row r="184" spans="6:13" ht="15" customHeight="1" x14ac:dyDescent="0.35">
      <c r="F184" s="362" t="str">
        <f t="shared" si="7"/>
        <v/>
      </c>
      <c r="G184" s="8"/>
      <c r="H184" s="368"/>
      <c r="I184" s="385"/>
      <c r="J184" s="386"/>
      <c r="K184" s="386"/>
      <c r="L184" s="386"/>
      <c r="M184" s="386"/>
    </row>
    <row r="185" spans="6:13" ht="15" customHeight="1" x14ac:dyDescent="0.35">
      <c r="F185" s="362" t="str">
        <f t="shared" si="7"/>
        <v/>
      </c>
      <c r="G185" s="8"/>
      <c r="H185" s="368"/>
      <c r="I185" s="385"/>
      <c r="J185" s="386"/>
      <c r="K185" s="386"/>
      <c r="L185" s="386"/>
      <c r="M185" s="386"/>
    </row>
    <row r="186" spans="6:13" ht="15" customHeight="1" x14ac:dyDescent="0.35">
      <c r="F186" s="362" t="str">
        <f t="shared" si="7"/>
        <v/>
      </c>
      <c r="G186" s="8"/>
      <c r="H186" s="368"/>
      <c r="I186" s="385"/>
      <c r="J186" s="386"/>
      <c r="K186" s="386"/>
      <c r="L186" s="386"/>
      <c r="M186" s="386"/>
    </row>
    <row r="187" spans="6:13" ht="15" customHeight="1" x14ac:dyDescent="0.35">
      <c r="F187" s="362" t="str">
        <f t="shared" si="7"/>
        <v/>
      </c>
      <c r="G187" s="8"/>
      <c r="H187" s="368"/>
      <c r="I187" s="385"/>
      <c r="J187" s="386"/>
      <c r="K187" s="386"/>
      <c r="L187" s="386"/>
      <c r="M187" s="386"/>
    </row>
    <row r="188" spans="6:13" ht="15" customHeight="1" x14ac:dyDescent="0.35">
      <c r="F188" s="362" t="str">
        <f t="shared" si="7"/>
        <v/>
      </c>
      <c r="G188" s="8"/>
      <c r="H188" s="368"/>
      <c r="I188" s="385"/>
      <c r="J188" s="386"/>
      <c r="K188" s="386"/>
      <c r="L188" s="386"/>
      <c r="M188" s="386"/>
    </row>
    <row r="189" spans="6:13" ht="15" customHeight="1" x14ac:dyDescent="0.35">
      <c r="F189" s="362" t="str">
        <f t="shared" si="7"/>
        <v/>
      </c>
      <c r="G189" s="8"/>
      <c r="H189" s="368"/>
      <c r="I189" s="385"/>
      <c r="J189" s="386"/>
      <c r="K189" s="386"/>
      <c r="L189" s="386"/>
      <c r="M189" s="386"/>
    </row>
    <row r="190" spans="6:13" ht="15" customHeight="1" x14ac:dyDescent="0.35">
      <c r="F190" s="362" t="str">
        <f t="shared" si="7"/>
        <v/>
      </c>
      <c r="G190" s="8"/>
      <c r="H190" s="368"/>
      <c r="I190" s="385"/>
      <c r="J190" s="386"/>
      <c r="K190" s="386"/>
      <c r="L190" s="386"/>
      <c r="M190" s="386"/>
    </row>
    <row r="191" spans="6:13" ht="15" customHeight="1" x14ac:dyDescent="0.35">
      <c r="F191" s="362" t="str">
        <f t="shared" si="7"/>
        <v/>
      </c>
      <c r="G191" s="8"/>
      <c r="H191" s="368"/>
      <c r="I191" s="385"/>
      <c r="J191" s="386"/>
      <c r="K191" s="386"/>
      <c r="L191" s="386"/>
      <c r="M191" s="386"/>
    </row>
    <row r="192" spans="6:13" ht="15" customHeight="1" x14ac:dyDescent="0.35">
      <c r="F192" s="362" t="str">
        <f t="shared" si="7"/>
        <v/>
      </c>
      <c r="G192" s="8"/>
      <c r="H192" s="368"/>
      <c r="I192" s="385"/>
      <c r="J192" s="386"/>
      <c r="K192" s="386"/>
      <c r="L192" s="386"/>
      <c r="M192" s="386"/>
    </row>
    <row r="193" spans="6:13" ht="15" customHeight="1" x14ac:dyDescent="0.35">
      <c r="F193" s="362" t="str">
        <f t="shared" si="7"/>
        <v/>
      </c>
      <c r="G193" s="8"/>
      <c r="H193" s="368"/>
      <c r="I193" s="385"/>
      <c r="J193" s="386"/>
      <c r="K193" s="386"/>
      <c r="L193" s="386"/>
      <c r="M193" s="386"/>
    </row>
    <row r="194" spans="6:13" ht="15" customHeight="1" x14ac:dyDescent="0.35">
      <c r="F194" s="362" t="str">
        <f t="shared" si="7"/>
        <v/>
      </c>
      <c r="G194" s="8"/>
      <c r="H194" s="368"/>
      <c r="I194" s="385"/>
      <c r="J194" s="386"/>
      <c r="K194" s="386"/>
      <c r="L194" s="386"/>
      <c r="M194" s="386"/>
    </row>
    <row r="195" spans="6:13" ht="15" customHeight="1" x14ac:dyDescent="0.35">
      <c r="F195" s="362" t="str">
        <f t="shared" si="7"/>
        <v/>
      </c>
      <c r="G195" s="8"/>
      <c r="H195" s="368"/>
      <c r="I195" s="385"/>
      <c r="J195" s="386"/>
      <c r="K195" s="386"/>
      <c r="L195" s="386"/>
      <c r="M195" s="386"/>
    </row>
    <row r="196" spans="6:13" ht="15" customHeight="1" x14ac:dyDescent="0.35">
      <c r="F196" s="362" t="str">
        <f t="shared" si="7"/>
        <v/>
      </c>
      <c r="G196" s="8"/>
      <c r="H196" s="368"/>
      <c r="I196" s="385"/>
      <c r="J196" s="386"/>
      <c r="K196" s="386"/>
      <c r="L196" s="386"/>
      <c r="M196" s="386"/>
    </row>
    <row r="197" spans="6:13" ht="15" customHeight="1" x14ac:dyDescent="0.35">
      <c r="F197" s="362" t="str">
        <f t="shared" si="7"/>
        <v/>
      </c>
      <c r="G197" s="8"/>
      <c r="H197" s="368"/>
      <c r="I197" s="385"/>
      <c r="J197" s="386"/>
      <c r="K197" s="386"/>
      <c r="L197" s="386"/>
      <c r="M197" s="386"/>
    </row>
    <row r="198" spans="6:13" ht="15" customHeight="1" x14ac:dyDescent="0.35">
      <c r="F198" s="362" t="str">
        <f t="shared" si="7"/>
        <v/>
      </c>
      <c r="G198" s="8"/>
      <c r="H198" s="368"/>
      <c r="I198" s="385"/>
      <c r="J198" s="386"/>
      <c r="K198" s="386"/>
      <c r="L198" s="386"/>
      <c r="M198" s="386"/>
    </row>
    <row r="199" spans="6:13" ht="15" customHeight="1" x14ac:dyDescent="0.35">
      <c r="F199" s="362" t="str">
        <f t="shared" ref="F199:F230" si="8">IF(G199="","",ROW(A177))</f>
        <v/>
      </c>
      <c r="G199" s="8"/>
      <c r="H199" s="368"/>
      <c r="I199" s="385"/>
      <c r="J199" s="386"/>
      <c r="K199" s="386"/>
      <c r="L199" s="386"/>
      <c r="M199" s="386"/>
    </row>
    <row r="200" spans="6:13" ht="15" customHeight="1" x14ac:dyDescent="0.35">
      <c r="F200" s="362" t="str">
        <f t="shared" si="8"/>
        <v/>
      </c>
      <c r="G200" s="8"/>
      <c r="H200" s="368"/>
      <c r="I200" s="385"/>
      <c r="J200" s="386"/>
      <c r="K200" s="386"/>
      <c r="L200" s="386"/>
      <c r="M200" s="386"/>
    </row>
    <row r="201" spans="6:13" ht="15" customHeight="1" x14ac:dyDescent="0.35">
      <c r="F201" s="362" t="str">
        <f t="shared" si="8"/>
        <v/>
      </c>
      <c r="G201" s="8"/>
      <c r="H201" s="368"/>
      <c r="I201" s="385"/>
      <c r="J201" s="386"/>
      <c r="K201" s="386"/>
      <c r="L201" s="386"/>
      <c r="M201" s="386"/>
    </row>
    <row r="202" spans="6:13" ht="15" customHeight="1" x14ac:dyDescent="0.35">
      <c r="F202" s="362" t="str">
        <f t="shared" si="8"/>
        <v/>
      </c>
      <c r="G202" s="8"/>
      <c r="H202" s="368"/>
      <c r="I202" s="385"/>
      <c r="J202" s="386"/>
      <c r="K202" s="386"/>
      <c r="L202" s="386"/>
      <c r="M202" s="386"/>
    </row>
    <row r="203" spans="6:13" ht="15" customHeight="1" x14ac:dyDescent="0.35">
      <c r="F203" s="362" t="str">
        <f t="shared" si="8"/>
        <v/>
      </c>
      <c r="G203" s="8"/>
      <c r="H203" s="368"/>
      <c r="I203" s="385"/>
      <c r="J203" s="386"/>
      <c r="K203" s="386"/>
      <c r="L203" s="386"/>
      <c r="M203" s="386"/>
    </row>
    <row r="204" spans="6:13" ht="15" customHeight="1" x14ac:dyDescent="0.35">
      <c r="F204" s="362" t="str">
        <f t="shared" si="8"/>
        <v/>
      </c>
      <c r="G204" s="8"/>
      <c r="H204" s="368"/>
      <c r="I204" s="385"/>
      <c r="J204" s="386"/>
      <c r="K204" s="386"/>
      <c r="L204" s="386"/>
      <c r="M204" s="386"/>
    </row>
    <row r="205" spans="6:13" ht="15" customHeight="1" x14ac:dyDescent="0.35">
      <c r="F205" s="362" t="str">
        <f t="shared" si="8"/>
        <v/>
      </c>
      <c r="G205" s="8"/>
      <c r="H205" s="368"/>
      <c r="I205" s="385"/>
      <c r="J205" s="386"/>
      <c r="K205" s="386"/>
      <c r="L205" s="386"/>
      <c r="M205" s="386"/>
    </row>
    <row r="206" spans="6:13" ht="15" customHeight="1" x14ac:dyDescent="0.35">
      <c r="F206" s="362" t="str">
        <f t="shared" si="8"/>
        <v/>
      </c>
      <c r="G206" s="8"/>
      <c r="H206" s="368"/>
      <c r="I206" s="385"/>
      <c r="J206" s="386"/>
      <c r="K206" s="386"/>
      <c r="L206" s="386"/>
      <c r="M206" s="386"/>
    </row>
    <row r="207" spans="6:13" ht="15" customHeight="1" x14ac:dyDescent="0.35">
      <c r="F207" s="362" t="str">
        <f t="shared" si="8"/>
        <v/>
      </c>
      <c r="G207" s="8"/>
      <c r="H207" s="368"/>
      <c r="I207" s="385"/>
      <c r="J207" s="386"/>
      <c r="K207" s="386"/>
      <c r="L207" s="386"/>
      <c r="M207" s="386"/>
    </row>
    <row r="208" spans="6:13" ht="15" customHeight="1" x14ac:dyDescent="0.35">
      <c r="F208" s="362" t="str">
        <f t="shared" si="8"/>
        <v/>
      </c>
      <c r="G208" s="8"/>
      <c r="H208" s="368"/>
      <c r="I208" s="385"/>
      <c r="J208" s="386"/>
      <c r="K208" s="386"/>
      <c r="L208" s="386"/>
      <c r="M208" s="386"/>
    </row>
    <row r="209" spans="6:13" ht="15" customHeight="1" x14ac:dyDescent="0.35">
      <c r="F209" s="362" t="str">
        <f t="shared" si="8"/>
        <v/>
      </c>
      <c r="G209" s="8"/>
      <c r="H209" s="368"/>
      <c r="I209" s="385"/>
      <c r="J209" s="386"/>
      <c r="K209" s="386"/>
      <c r="L209" s="386"/>
      <c r="M209" s="386"/>
    </row>
    <row r="210" spans="6:13" ht="15" customHeight="1" x14ac:dyDescent="0.35">
      <c r="F210" s="362" t="str">
        <f t="shared" si="8"/>
        <v/>
      </c>
      <c r="G210" s="8"/>
      <c r="H210" s="368"/>
      <c r="I210" s="385"/>
      <c r="J210" s="386"/>
      <c r="K210" s="386"/>
      <c r="L210" s="386"/>
      <c r="M210" s="386"/>
    </row>
    <row r="211" spans="6:13" ht="15" customHeight="1" x14ac:dyDescent="0.35">
      <c r="F211" s="362" t="str">
        <f t="shared" si="8"/>
        <v/>
      </c>
      <c r="G211" s="8"/>
      <c r="H211" s="368"/>
      <c r="I211" s="385"/>
      <c r="J211" s="386"/>
      <c r="K211" s="386"/>
      <c r="L211" s="386"/>
      <c r="M211" s="386"/>
    </row>
    <row r="212" spans="6:13" ht="15" customHeight="1" x14ac:dyDescent="0.35">
      <c r="F212" s="362" t="str">
        <f t="shared" si="8"/>
        <v/>
      </c>
      <c r="G212" s="8"/>
      <c r="H212" s="368"/>
      <c r="I212" s="385"/>
      <c r="J212" s="386"/>
      <c r="K212" s="386"/>
      <c r="L212" s="386"/>
      <c r="M212" s="386"/>
    </row>
    <row r="213" spans="6:13" ht="15" customHeight="1" x14ac:dyDescent="0.35">
      <c r="F213" s="362" t="str">
        <f t="shared" si="8"/>
        <v/>
      </c>
      <c r="G213" s="8"/>
      <c r="H213" s="368"/>
      <c r="I213" s="385"/>
      <c r="J213" s="386"/>
      <c r="K213" s="386"/>
      <c r="L213" s="386"/>
      <c r="M213" s="386"/>
    </row>
    <row r="214" spans="6:13" ht="15" customHeight="1" x14ac:dyDescent="0.35">
      <c r="F214" s="362" t="str">
        <f t="shared" si="8"/>
        <v/>
      </c>
      <c r="G214" s="8"/>
      <c r="H214" s="368"/>
      <c r="I214" s="385"/>
      <c r="J214" s="386"/>
      <c r="K214" s="386"/>
      <c r="L214" s="386"/>
      <c r="M214" s="386"/>
    </row>
    <row r="215" spans="6:13" ht="15" customHeight="1" x14ac:dyDescent="0.35">
      <c r="F215" s="362" t="str">
        <f t="shared" si="8"/>
        <v/>
      </c>
      <c r="G215" s="8"/>
      <c r="H215" s="368"/>
      <c r="I215" s="385"/>
      <c r="J215" s="386"/>
      <c r="K215" s="386"/>
      <c r="L215" s="386"/>
      <c r="M215" s="386"/>
    </row>
    <row r="216" spans="6:13" ht="15" customHeight="1" x14ac:dyDescent="0.35">
      <c r="F216" s="362" t="str">
        <f t="shared" si="8"/>
        <v/>
      </c>
      <c r="G216" s="8"/>
      <c r="H216" s="368"/>
      <c r="I216" s="385"/>
      <c r="J216" s="386"/>
      <c r="K216" s="386"/>
      <c r="L216" s="386"/>
      <c r="M216" s="386"/>
    </row>
    <row r="217" spans="6:13" ht="15" customHeight="1" x14ac:dyDescent="0.35">
      <c r="F217" s="362" t="str">
        <f t="shared" si="8"/>
        <v/>
      </c>
      <c r="G217" s="8"/>
      <c r="H217" s="368"/>
      <c r="I217" s="385"/>
      <c r="J217" s="386"/>
      <c r="K217" s="386"/>
      <c r="L217" s="386"/>
      <c r="M217" s="386"/>
    </row>
    <row r="218" spans="6:13" ht="15" customHeight="1" x14ac:dyDescent="0.35">
      <c r="F218" s="362" t="str">
        <f t="shared" si="8"/>
        <v/>
      </c>
      <c r="G218" s="8"/>
      <c r="H218" s="368"/>
      <c r="I218" s="385"/>
      <c r="J218" s="386"/>
      <c r="K218" s="386"/>
      <c r="L218" s="386"/>
      <c r="M218" s="386"/>
    </row>
    <row r="219" spans="6:13" ht="15" customHeight="1" x14ac:dyDescent="0.35">
      <c r="F219" s="362" t="str">
        <f t="shared" si="8"/>
        <v/>
      </c>
      <c r="G219" s="8"/>
      <c r="H219" s="368"/>
      <c r="I219" s="385"/>
      <c r="J219" s="386"/>
      <c r="K219" s="386"/>
      <c r="L219" s="386"/>
      <c r="M219" s="386"/>
    </row>
    <row r="220" spans="6:13" ht="15" customHeight="1" x14ac:dyDescent="0.35">
      <c r="F220" s="362" t="str">
        <f t="shared" si="8"/>
        <v/>
      </c>
      <c r="G220" s="8"/>
      <c r="H220" s="368"/>
      <c r="I220" s="385"/>
      <c r="J220" s="386"/>
      <c r="K220" s="386"/>
      <c r="L220" s="386"/>
      <c r="M220" s="386"/>
    </row>
    <row r="221" spans="6:13" ht="15" customHeight="1" x14ac:dyDescent="0.35">
      <c r="F221" s="362" t="str">
        <f t="shared" si="8"/>
        <v/>
      </c>
      <c r="G221" s="8"/>
      <c r="H221" s="368"/>
      <c r="I221" s="385"/>
      <c r="J221" s="386"/>
      <c r="K221" s="386"/>
      <c r="L221" s="386"/>
      <c r="M221" s="386"/>
    </row>
    <row r="222" spans="6:13" ht="15" customHeight="1" x14ac:dyDescent="0.35">
      <c r="F222" s="362" t="str">
        <f t="shared" si="8"/>
        <v/>
      </c>
      <c r="G222" s="8"/>
      <c r="H222" s="368"/>
      <c r="I222" s="385"/>
      <c r="J222" s="386"/>
      <c r="K222" s="386"/>
      <c r="L222" s="386"/>
      <c r="M222" s="386"/>
    </row>
    <row r="223" spans="6:13" ht="15" customHeight="1" x14ac:dyDescent="0.35">
      <c r="F223" s="362" t="str">
        <f t="shared" si="8"/>
        <v/>
      </c>
      <c r="G223" s="8"/>
      <c r="H223" s="368"/>
      <c r="I223" s="385"/>
      <c r="J223" s="386"/>
      <c r="K223" s="386"/>
      <c r="L223" s="386"/>
      <c r="M223" s="386"/>
    </row>
    <row r="224" spans="6:13" ht="15" customHeight="1" x14ac:dyDescent="0.35">
      <c r="F224" s="362" t="str">
        <f t="shared" si="8"/>
        <v/>
      </c>
      <c r="G224" s="8"/>
      <c r="H224" s="368"/>
      <c r="I224" s="385"/>
      <c r="J224" s="386"/>
      <c r="K224" s="386"/>
      <c r="L224" s="386"/>
      <c r="M224" s="386"/>
    </row>
    <row r="225" spans="6:13" ht="15" customHeight="1" x14ac:dyDescent="0.35">
      <c r="F225" s="362" t="str">
        <f t="shared" si="8"/>
        <v/>
      </c>
      <c r="G225" s="8"/>
      <c r="H225" s="368"/>
      <c r="I225" s="385"/>
      <c r="J225" s="386"/>
      <c r="K225" s="386"/>
      <c r="L225" s="386"/>
      <c r="M225" s="386"/>
    </row>
    <row r="226" spans="6:13" ht="15" customHeight="1" x14ac:dyDescent="0.35">
      <c r="F226" s="362" t="str">
        <f t="shared" si="8"/>
        <v/>
      </c>
      <c r="G226" s="8"/>
      <c r="H226" s="368"/>
      <c r="I226" s="385"/>
      <c r="J226" s="386"/>
      <c r="K226" s="386"/>
      <c r="L226" s="386"/>
      <c r="M226" s="386"/>
    </row>
    <row r="227" spans="6:13" ht="15" customHeight="1" x14ac:dyDescent="0.35">
      <c r="F227" s="362" t="str">
        <f t="shared" si="8"/>
        <v/>
      </c>
      <c r="G227" s="8"/>
      <c r="H227" s="368"/>
      <c r="I227" s="385"/>
      <c r="J227" s="386"/>
      <c r="K227" s="386"/>
      <c r="L227" s="386"/>
      <c r="M227" s="386"/>
    </row>
    <row r="228" spans="6:13" ht="15" customHeight="1" x14ac:dyDescent="0.35">
      <c r="F228" s="362" t="str">
        <f t="shared" si="8"/>
        <v/>
      </c>
      <c r="G228" s="8"/>
      <c r="H228" s="368"/>
      <c r="I228" s="385"/>
      <c r="J228" s="386"/>
      <c r="K228" s="386"/>
      <c r="L228" s="386"/>
      <c r="M228" s="386"/>
    </row>
    <row r="229" spans="6:13" ht="15" customHeight="1" x14ac:dyDescent="0.35">
      <c r="F229" s="362" t="str">
        <f t="shared" si="8"/>
        <v/>
      </c>
      <c r="G229" s="8"/>
      <c r="H229" s="368"/>
      <c r="I229" s="385"/>
      <c r="J229" s="386"/>
      <c r="K229" s="386"/>
      <c r="L229" s="386"/>
      <c r="M229" s="386"/>
    </row>
    <row r="230" spans="6:13" ht="15" customHeight="1" x14ac:dyDescent="0.35">
      <c r="F230" s="362" t="str">
        <f t="shared" si="8"/>
        <v/>
      </c>
      <c r="G230" s="8"/>
      <c r="H230" s="368"/>
      <c r="I230" s="385"/>
      <c r="J230" s="386"/>
      <c r="K230" s="386"/>
      <c r="L230" s="386"/>
      <c r="M230" s="386"/>
    </row>
    <row r="231" spans="6:13" ht="15" customHeight="1" x14ac:dyDescent="0.35">
      <c r="F231" s="362" t="str">
        <f t="shared" ref="F231:F259" si="9">IF(G231="","",ROW(A209))</f>
        <v/>
      </c>
      <c r="G231" s="8"/>
      <c r="H231" s="368"/>
      <c r="I231" s="385"/>
      <c r="J231" s="386"/>
      <c r="K231" s="386"/>
      <c r="L231" s="386"/>
      <c r="M231" s="386"/>
    </row>
    <row r="232" spans="6:13" ht="15" customHeight="1" x14ac:dyDescent="0.35">
      <c r="F232" s="362" t="str">
        <f t="shared" si="9"/>
        <v/>
      </c>
      <c r="G232" s="8"/>
      <c r="H232" s="368"/>
      <c r="I232" s="385"/>
      <c r="J232" s="386"/>
      <c r="K232" s="386"/>
      <c r="L232" s="386"/>
      <c r="M232" s="386"/>
    </row>
    <row r="233" spans="6:13" ht="15" customHeight="1" x14ac:dyDescent="0.35">
      <c r="F233" s="362" t="str">
        <f t="shared" si="9"/>
        <v/>
      </c>
      <c r="G233" s="8"/>
      <c r="H233" s="368"/>
      <c r="I233" s="385"/>
      <c r="J233" s="386"/>
      <c r="K233" s="386"/>
      <c r="L233" s="386"/>
      <c r="M233" s="386"/>
    </row>
    <row r="234" spans="6:13" ht="15" customHeight="1" x14ac:dyDescent="0.35">
      <c r="F234" s="362" t="str">
        <f t="shared" si="9"/>
        <v/>
      </c>
      <c r="G234" s="8"/>
      <c r="H234" s="368"/>
      <c r="I234" s="385"/>
      <c r="J234" s="386"/>
      <c r="K234" s="386"/>
      <c r="L234" s="386"/>
      <c r="M234" s="386"/>
    </row>
    <row r="235" spans="6:13" ht="15" customHeight="1" x14ac:dyDescent="0.35">
      <c r="F235" s="362" t="str">
        <f t="shared" si="9"/>
        <v/>
      </c>
      <c r="G235" s="8"/>
      <c r="H235" s="368"/>
      <c r="I235" s="385"/>
      <c r="J235" s="386"/>
      <c r="K235" s="386"/>
      <c r="L235" s="386"/>
      <c r="M235" s="386"/>
    </row>
    <row r="236" spans="6:13" ht="15" customHeight="1" x14ac:dyDescent="0.35">
      <c r="F236" s="362" t="str">
        <f t="shared" si="9"/>
        <v/>
      </c>
      <c r="G236" s="8"/>
      <c r="H236" s="368"/>
      <c r="I236" s="385"/>
      <c r="J236" s="386"/>
      <c r="K236" s="386"/>
      <c r="L236" s="386"/>
      <c r="M236" s="386"/>
    </row>
    <row r="237" spans="6:13" ht="15" customHeight="1" x14ac:dyDescent="0.35">
      <c r="F237" s="362" t="str">
        <f t="shared" si="9"/>
        <v/>
      </c>
      <c r="G237" s="8"/>
      <c r="H237" s="368"/>
      <c r="I237" s="385"/>
      <c r="J237" s="386"/>
      <c r="K237" s="386"/>
      <c r="L237" s="386"/>
      <c r="M237" s="386"/>
    </row>
    <row r="238" spans="6:13" ht="15" customHeight="1" x14ac:dyDescent="0.35">
      <c r="F238" s="362" t="str">
        <f t="shared" si="9"/>
        <v/>
      </c>
      <c r="G238" s="8"/>
      <c r="H238" s="368"/>
      <c r="I238" s="385"/>
      <c r="J238" s="386"/>
      <c r="K238" s="386"/>
      <c r="L238" s="386"/>
      <c r="M238" s="386"/>
    </row>
    <row r="239" spans="6:13" ht="15" customHeight="1" x14ac:dyDescent="0.35">
      <c r="F239" s="362" t="str">
        <f t="shared" si="9"/>
        <v/>
      </c>
      <c r="G239" s="8"/>
      <c r="H239" s="368"/>
      <c r="I239" s="385"/>
      <c r="J239" s="386"/>
      <c r="K239" s="386"/>
      <c r="L239" s="386"/>
      <c r="M239" s="386"/>
    </row>
    <row r="240" spans="6:13" ht="15" customHeight="1" x14ac:dyDescent="0.35">
      <c r="F240" s="362" t="str">
        <f t="shared" si="9"/>
        <v/>
      </c>
      <c r="G240" s="8"/>
      <c r="H240" s="368"/>
      <c r="I240" s="385"/>
      <c r="J240" s="386"/>
      <c r="K240" s="386"/>
      <c r="L240" s="386"/>
      <c r="M240" s="386"/>
    </row>
    <row r="241" spans="6:13" ht="15" customHeight="1" x14ac:dyDescent="0.35">
      <c r="F241" s="362" t="str">
        <f t="shared" si="9"/>
        <v/>
      </c>
      <c r="G241" s="8"/>
      <c r="H241" s="368"/>
      <c r="I241" s="385"/>
      <c r="J241" s="386"/>
      <c r="K241" s="386"/>
      <c r="L241" s="386"/>
      <c r="M241" s="386"/>
    </row>
    <row r="242" spans="6:13" ht="15" customHeight="1" x14ac:dyDescent="0.35">
      <c r="F242" s="362" t="str">
        <f t="shared" si="9"/>
        <v/>
      </c>
      <c r="G242" s="8"/>
      <c r="H242" s="368"/>
      <c r="I242" s="385"/>
      <c r="J242" s="386"/>
      <c r="K242" s="386"/>
      <c r="L242" s="386"/>
      <c r="M242" s="386"/>
    </row>
    <row r="243" spans="6:13" ht="15" customHeight="1" x14ac:dyDescent="0.35">
      <c r="F243" s="362" t="str">
        <f t="shared" si="9"/>
        <v/>
      </c>
      <c r="G243" s="8"/>
      <c r="H243" s="368"/>
      <c r="I243" s="385"/>
      <c r="J243" s="386"/>
      <c r="K243" s="386"/>
      <c r="L243" s="386"/>
      <c r="M243" s="386"/>
    </row>
    <row r="244" spans="6:13" ht="15" customHeight="1" x14ac:dyDescent="0.35">
      <c r="F244" s="362" t="str">
        <f t="shared" si="9"/>
        <v/>
      </c>
      <c r="G244" s="8"/>
      <c r="H244" s="368"/>
      <c r="I244" s="385"/>
      <c r="J244" s="386"/>
      <c r="K244" s="386"/>
      <c r="L244" s="386"/>
      <c r="M244" s="386"/>
    </row>
    <row r="245" spans="6:13" ht="15" customHeight="1" x14ac:dyDescent="0.35">
      <c r="F245" s="362" t="str">
        <f t="shared" si="9"/>
        <v/>
      </c>
      <c r="G245" s="8"/>
      <c r="H245" s="368"/>
      <c r="I245" s="385"/>
      <c r="J245" s="386"/>
      <c r="K245" s="386"/>
      <c r="L245" s="386"/>
      <c r="M245" s="386"/>
    </row>
    <row r="246" spans="6:13" ht="15" customHeight="1" x14ac:dyDescent="0.35">
      <c r="F246" s="362" t="str">
        <f t="shared" si="9"/>
        <v/>
      </c>
      <c r="G246" s="8"/>
      <c r="H246" s="368"/>
      <c r="I246" s="385"/>
      <c r="J246" s="386"/>
      <c r="K246" s="386"/>
      <c r="L246" s="386"/>
      <c r="M246" s="386"/>
    </row>
    <row r="247" spans="6:13" ht="15" customHeight="1" x14ac:dyDescent="0.35">
      <c r="F247" s="362" t="str">
        <f t="shared" si="9"/>
        <v/>
      </c>
      <c r="G247" s="8"/>
      <c r="H247" s="368"/>
      <c r="I247" s="385"/>
      <c r="J247" s="386"/>
      <c r="K247" s="386"/>
      <c r="L247" s="386"/>
      <c r="M247" s="386"/>
    </row>
    <row r="248" spans="6:13" ht="15" customHeight="1" x14ac:dyDescent="0.35">
      <c r="F248" s="362" t="str">
        <f t="shared" si="9"/>
        <v/>
      </c>
      <c r="G248" s="8"/>
      <c r="H248" s="368"/>
      <c r="I248" s="385"/>
      <c r="J248" s="386"/>
      <c r="K248" s="386"/>
      <c r="L248" s="386"/>
      <c r="M248" s="386"/>
    </row>
    <row r="249" spans="6:13" ht="15" customHeight="1" x14ac:dyDescent="0.35">
      <c r="F249" s="362" t="str">
        <f t="shared" si="9"/>
        <v/>
      </c>
      <c r="G249" s="8"/>
      <c r="H249" s="368"/>
      <c r="I249" s="385"/>
      <c r="J249" s="386"/>
      <c r="K249" s="386"/>
      <c r="L249" s="386"/>
      <c r="M249" s="386"/>
    </row>
    <row r="250" spans="6:13" ht="15" customHeight="1" x14ac:dyDescent="0.35">
      <c r="F250" s="362" t="str">
        <f t="shared" si="9"/>
        <v/>
      </c>
      <c r="G250" s="8"/>
      <c r="H250" s="368"/>
      <c r="I250" s="385"/>
      <c r="J250" s="386"/>
      <c r="K250" s="386"/>
      <c r="L250" s="386"/>
      <c r="M250" s="386"/>
    </row>
    <row r="251" spans="6:13" ht="15" customHeight="1" x14ac:dyDescent="0.35">
      <c r="F251" s="362" t="str">
        <f t="shared" si="9"/>
        <v/>
      </c>
      <c r="G251" s="8"/>
      <c r="H251" s="368"/>
      <c r="I251" s="385"/>
      <c r="J251" s="386"/>
      <c r="K251" s="386"/>
      <c r="L251" s="386"/>
      <c r="M251" s="386"/>
    </row>
    <row r="252" spans="6:13" ht="15" customHeight="1" x14ac:dyDescent="0.35">
      <c r="F252" s="362" t="str">
        <f t="shared" si="9"/>
        <v/>
      </c>
      <c r="G252" s="8"/>
      <c r="H252" s="368"/>
      <c r="I252" s="385"/>
      <c r="J252" s="386"/>
      <c r="K252" s="386"/>
      <c r="L252" s="386"/>
      <c r="M252" s="386"/>
    </row>
    <row r="253" spans="6:13" ht="15" customHeight="1" x14ac:dyDescent="0.35">
      <c r="F253" s="362" t="str">
        <f t="shared" si="9"/>
        <v/>
      </c>
      <c r="G253" s="8"/>
      <c r="H253" s="368"/>
      <c r="I253" s="385"/>
      <c r="J253" s="386"/>
      <c r="K253" s="386"/>
      <c r="L253" s="386"/>
      <c r="M253" s="386"/>
    </row>
    <row r="254" spans="6:13" ht="15" customHeight="1" x14ac:dyDescent="0.35">
      <c r="F254" s="362" t="str">
        <f t="shared" si="9"/>
        <v/>
      </c>
      <c r="G254" s="8"/>
      <c r="H254" s="368"/>
      <c r="I254" s="385"/>
      <c r="J254" s="386"/>
      <c r="K254" s="386"/>
      <c r="L254" s="386"/>
      <c r="M254" s="386"/>
    </row>
    <row r="255" spans="6:13" ht="15" customHeight="1" x14ac:dyDescent="0.35">
      <c r="F255" s="362" t="str">
        <f t="shared" si="9"/>
        <v/>
      </c>
      <c r="G255" s="8"/>
      <c r="H255" s="368"/>
      <c r="I255" s="385"/>
      <c r="J255" s="386"/>
      <c r="K255" s="386"/>
      <c r="L255" s="386"/>
      <c r="M255" s="386"/>
    </row>
    <row r="256" spans="6:13" ht="15" customHeight="1" x14ac:dyDescent="0.35">
      <c r="F256" s="362" t="str">
        <f t="shared" si="9"/>
        <v/>
      </c>
      <c r="G256" s="8"/>
      <c r="H256" s="368"/>
      <c r="I256" s="385"/>
      <c r="J256" s="386"/>
      <c r="K256" s="386"/>
      <c r="L256" s="386"/>
      <c r="M256" s="386"/>
    </row>
    <row r="257" spans="6:13" ht="15" customHeight="1" x14ac:dyDescent="0.35">
      <c r="F257" s="362" t="str">
        <f t="shared" si="9"/>
        <v/>
      </c>
      <c r="G257" s="8"/>
      <c r="H257" s="368"/>
      <c r="I257" s="385"/>
      <c r="J257" s="386"/>
      <c r="K257" s="386"/>
      <c r="L257" s="386"/>
      <c r="M257" s="386"/>
    </row>
    <row r="258" spans="6:13" ht="15" customHeight="1" x14ac:dyDescent="0.35">
      <c r="F258" s="362" t="str">
        <f t="shared" si="9"/>
        <v/>
      </c>
      <c r="G258" s="8"/>
      <c r="H258" s="368"/>
      <c r="I258" s="385"/>
      <c r="J258" s="386"/>
      <c r="K258" s="386"/>
      <c r="L258" s="386"/>
      <c r="M258" s="386"/>
    </row>
    <row r="259" spans="6:13" ht="15" customHeight="1" x14ac:dyDescent="0.35">
      <c r="F259" s="362" t="str">
        <f t="shared" si="9"/>
        <v/>
      </c>
      <c r="G259" s="8"/>
      <c r="H259" s="368"/>
      <c r="I259" s="385"/>
      <c r="J259" s="386"/>
      <c r="K259" s="386"/>
      <c r="L259" s="386"/>
      <c r="M259" s="386"/>
    </row>
  </sheetData>
  <sheetProtection algorithmName="SHA-512" hashValue="vyacjnAtE+fkTN5jieqtUT4/H5tAM2uKU3hs3SGZ9JW+0PApItg1/YTCea2/KDnlBYfRu7eTOaO1A0VjNhE9DQ==" saltValue="5xS4I5xor1Owf4FFb5G/iw==" spinCount="100000" sheet="1" objects="1" scenarios="1"/>
  <protectedRanges>
    <protectedRange sqref="F23:M102 G103:G259" name="Plage1"/>
  </protectedRanges>
  <phoneticPr fontId="4" type="noConversion"/>
  <conditionalFormatting sqref="B3:B22">
    <cfRule type="expression" dxfId="31"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30">
    <cfRule type="iconSet" priority="9">
      <iconSet iconSet="3Symbols" showValue="0">
        <cfvo type="percent" val="0"/>
        <cfvo type="num" val="0"/>
        <cfvo type="num" val="1"/>
      </iconSet>
    </cfRule>
  </conditionalFormatting>
  <conditionalFormatting sqref="I11:J16">
    <cfRule type="cellIs" dxfId="30" priority="5" operator="equal">
      <formula>"Complet"</formula>
    </cfRule>
    <cfRule type="cellIs" dxfId="29" priority="6" operator="equal">
      <formula>"Incomplet"</formula>
    </cfRule>
  </conditionalFormatting>
  <conditionalFormatting sqref="I5:M8 K11:M17">
    <cfRule type="cellIs" dxfId="28" priority="3" operator="equal">
      <formula>"Complet"</formula>
    </cfRule>
    <cfRule type="cellIs" dxfId="27" priority="4" operator="equal">
      <formula>"Incomplet"</formula>
    </cfRule>
  </conditionalFormatting>
  <dataValidations count="2">
    <dataValidation type="whole" operator="greaterThan" allowBlank="1" showInputMessage="1" showErrorMessage="1" sqref="I23:M259" xr:uid="{C8EA332D-88E0-49AF-AB87-7C675FD83E6F}">
      <formula1>0</formula1>
    </dataValidation>
    <dataValidation type="list" allowBlank="1" showInputMessage="1" showErrorMessage="1" sqref="I5" xr:uid="{42A84913-6907-4E81-9517-F901F07979D0}">
      <formula1>"Incomplet, Complet"</formula1>
    </dataValidation>
  </dataValidations>
  <hyperlinks>
    <hyperlink ref="B20" location="'F- RandD'!A1" display="13.RandD" xr:uid="{7779D5CF-EE8B-4E23-BF57-F519FEBB404C}"/>
    <hyperlink ref="B19" location="'F- TransfertTechno'!A1" display="12.TransfertTechno" xr:uid="{D7994736-4418-40ED-B9F2-F5D2B923276D}"/>
    <hyperlink ref="B18" location="'F- DevCompetLocales'!A1" display="11.DevCompetLocales" xr:uid="{AFFCF976-44A8-4F40-86D9-5A724AC305CF}"/>
    <hyperlink ref="B17" location="'E- DépensesLocales'!A1" display="10.DépensesLocales" xr:uid="{C78A9213-3F3B-4E2B-8B04-44ED34AB60C5}"/>
    <hyperlink ref="B16" location="'D- ListeServicesLoc'!A1" display="09.ListeServicesLoc" xr:uid="{A599DD24-F7DA-4341-818B-C359DFD5B5DC}"/>
    <hyperlink ref="B15" location="'D- Services Locaux'!A1" display="08.Services Locaux" xr:uid="{AC013C68-D53E-4191-9870-2C56BD58A736}"/>
    <hyperlink ref="B14" location="'C- ListeBiensLoc'!A1" display="07.ListeBiensLoc" xr:uid="{71C7DD6F-38B8-4839-A077-3232418F0F23}"/>
    <hyperlink ref="B13" location="'C- Biens Locaux'!A1" display="06.Biens Locaux" xr:uid="{070E2BBB-316E-4F95-99DA-8A092264BE05}"/>
    <hyperlink ref="B12" location="'B- Passation de M.'!A1" display="05.Passation de M." xr:uid="{923733F5-FCEF-4A80-9522-1E2312B178CF}"/>
    <hyperlink ref="B11" location="'B-Facilitations'!A1" display="04.Facilitations" xr:uid="{5F422895-0579-4280-8275-E8FBB07779DA}"/>
    <hyperlink ref="B10" location="'A-Remplacement'!A1" display="03.Remplacement" xr:uid="{3C15186D-C0A5-4C87-8424-B051CD7C46AD}"/>
    <hyperlink ref="B9" location="'A-Formations'!A1" display="02.Formations" xr:uid="{1DF2F0EF-59DB-47F7-8851-9F59375E2F44}"/>
    <hyperlink ref="B7" location="'A-Emploi'!A1" display="01.Emploi" xr:uid="{F6F64D61-7CB3-4235-BCEE-ED5906779A7A}"/>
    <hyperlink ref="B6" location="RECAP!A1" display="RECAP" xr:uid="{94A5A496-4E38-4DEF-ABAD-60320292B7E9}"/>
    <hyperlink ref="B5" location="Identification!A1" display="Identification" xr:uid="{061DE803-1744-4DFD-BD58-1E6C86D185B4}"/>
    <hyperlink ref="B4" location="Définitions!A1" display="Définitions" xr:uid="{74101F44-6AF4-444F-8C01-774A0176C117}"/>
    <hyperlink ref="B3" location="Instructions!A1" display="Instructions" xr:uid="{D66FE8F0-3BCF-4B9C-9571-F6E0474EFCDD}"/>
    <hyperlink ref="B8" location="IPL!A1" display="IPL" xr:uid="{EE45B937-1E26-4C05-BCB2-B35F662E883B}"/>
    <hyperlink ref="B22" location="'G-ServicesFinanciers'!A1" display="15.Finances" xr:uid="{B6782319-3173-4537-9A5D-5A58356D47F1}"/>
    <hyperlink ref="B21" location="'G-Assurance'!A1" display="14. Assurance" xr:uid="{89ACA8D6-0A52-400E-9A07-4FFFB58D24CB}"/>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49AD-D66E-4687-88CB-14FE1ED0FA35}">
  <sheetPr codeName="Sheet13">
    <tabColor theme="2" tint="-0.249977111117893"/>
  </sheetPr>
  <dimension ref="A1:AF125"/>
  <sheetViews>
    <sheetView showGridLines="0" topLeftCell="A14" zoomScaleNormal="100" workbookViewId="0">
      <selection activeCell="G27" sqref="G27"/>
    </sheetView>
  </sheetViews>
  <sheetFormatPr baseColWidth="10" defaultColWidth="0" defaultRowHeight="15" customHeight="1" x14ac:dyDescent="0.35"/>
  <cols>
    <col min="1" max="1" width="3.1796875" customWidth="1"/>
    <col min="2" max="2" width="18.81640625" style="55" customWidth="1"/>
    <col min="3" max="3" width="4.1796875" style="392" hidden="1" customWidth="1"/>
    <col min="4" max="4" width="3.1796875" style="20" customWidth="1"/>
    <col min="5" max="5" width="3.1796875" customWidth="1"/>
    <col min="6" max="6" width="6" customWidth="1"/>
    <col min="7" max="7" width="29.1796875" customWidth="1"/>
    <col min="8" max="8" width="13.453125" customWidth="1"/>
    <col min="9" max="9" width="23" customWidth="1"/>
    <col min="10" max="10" width="18.1796875" customWidth="1"/>
    <col min="11" max="11" width="17.54296875" style="413" customWidth="1"/>
    <col min="12" max="13" width="17.54296875" customWidth="1"/>
    <col min="14" max="14" width="17.54296875" style="414" customWidth="1"/>
    <col min="15" max="15" width="17.54296875" style="413" customWidth="1"/>
    <col min="16" max="17" width="17.54296875" customWidth="1"/>
    <col min="18" max="18" width="17.54296875" style="414" customWidth="1"/>
    <col min="19" max="19" width="17.54296875" style="413" customWidth="1"/>
    <col min="20" max="21" width="17.54296875" customWidth="1"/>
    <col min="22" max="22" width="17.54296875" style="414" customWidth="1"/>
    <col min="23" max="23" width="17.54296875" style="413" customWidth="1"/>
    <col min="24" max="25" width="17.54296875" customWidth="1"/>
    <col min="26" max="26" width="17.54296875" style="414" customWidth="1"/>
    <col min="27" max="27" width="17.54296875" style="413" customWidth="1"/>
    <col min="28" max="29" width="17.54296875" customWidth="1"/>
    <col min="30" max="30" width="17.54296875" style="414" customWidth="1"/>
    <col min="31" max="31" width="5" customWidth="1"/>
    <col min="32" max="32" width="0" hidden="1" customWidth="1"/>
    <col min="33" max="16384" width="8.81640625" hidden="1"/>
  </cols>
  <sheetData>
    <row r="1" spans="2:32" ht="14.5" x14ac:dyDescent="0.35">
      <c r="E1" s="55"/>
      <c r="F1" s="14" t="s">
        <v>409</v>
      </c>
      <c r="G1" s="14" t="s">
        <v>410</v>
      </c>
      <c r="H1" s="14"/>
      <c r="I1" s="14"/>
      <c r="J1" s="14"/>
      <c r="K1" s="14"/>
      <c r="L1" s="14"/>
      <c r="M1" s="14"/>
      <c r="N1" s="14"/>
      <c r="O1" s="14"/>
      <c r="P1" s="14"/>
      <c r="Q1" s="14"/>
      <c r="R1" s="14"/>
      <c r="S1" s="14"/>
      <c r="T1" s="14"/>
      <c r="U1" s="14"/>
      <c r="V1" s="14"/>
      <c r="W1" s="14"/>
      <c r="X1" s="14"/>
      <c r="Y1" s="14"/>
      <c r="Z1" s="14"/>
      <c r="AA1" s="14"/>
      <c r="AB1" s="14"/>
      <c r="AC1" s="14"/>
      <c r="AD1" s="14"/>
    </row>
    <row r="2" spans="2:32" ht="14.5" x14ac:dyDescent="0.35">
      <c r="B2" s="56"/>
      <c r="C2" s="393"/>
      <c r="F2" s="4">
        <v>1</v>
      </c>
      <c r="G2" t="s">
        <v>411</v>
      </c>
      <c r="K2"/>
      <c r="N2"/>
      <c r="O2"/>
      <c r="R2"/>
      <c r="S2"/>
      <c r="V2"/>
      <c r="W2"/>
      <c r="Z2"/>
      <c r="AA2"/>
      <c r="AD2"/>
    </row>
    <row r="3" spans="2:32" ht="14.5" x14ac:dyDescent="0.35">
      <c r="B3" s="394" t="s">
        <v>1</v>
      </c>
      <c r="C3" s="395">
        <v>1</v>
      </c>
      <c r="D3" s="396">
        <f>IF(Instructions!H38="Complet",1,0)</f>
        <v>0</v>
      </c>
      <c r="F3" s="4"/>
      <c r="K3"/>
      <c r="N3"/>
      <c r="O3"/>
      <c r="R3"/>
      <c r="S3"/>
      <c r="V3"/>
      <c r="W3"/>
      <c r="Z3"/>
      <c r="AA3"/>
      <c r="AD3"/>
    </row>
    <row r="4" spans="2:32" ht="14.5" x14ac:dyDescent="0.35">
      <c r="B4" s="394" t="s">
        <v>2</v>
      </c>
      <c r="C4" s="395">
        <v>2</v>
      </c>
      <c r="D4" s="396">
        <v>1</v>
      </c>
      <c r="F4" s="4"/>
      <c r="H4" s="397" t="s">
        <v>212</v>
      </c>
      <c r="K4"/>
      <c r="N4"/>
      <c r="O4"/>
      <c r="R4"/>
      <c r="S4"/>
      <c r="V4"/>
      <c r="W4"/>
      <c r="Z4"/>
      <c r="AA4"/>
      <c r="AD4"/>
    </row>
    <row r="5" spans="2:32" ht="14.5" x14ac:dyDescent="0.35">
      <c r="B5" s="394" t="s">
        <v>3</v>
      </c>
      <c r="C5" s="395">
        <v>3</v>
      </c>
      <c r="D5" s="396">
        <f>IF(Identification!G3="Complet",1,0)</f>
        <v>0</v>
      </c>
      <c r="F5" s="4"/>
      <c r="H5" s="24" t="s">
        <v>471</v>
      </c>
      <c r="K5"/>
      <c r="N5"/>
      <c r="O5"/>
      <c r="R5"/>
      <c r="S5"/>
      <c r="V5"/>
      <c r="W5"/>
      <c r="Z5"/>
      <c r="AA5"/>
      <c r="AD5"/>
    </row>
    <row r="6" spans="2:32" ht="14.5" x14ac:dyDescent="0.35">
      <c r="B6" s="394" t="s">
        <v>4</v>
      </c>
      <c r="C6" s="395">
        <v>4</v>
      </c>
      <c r="D6" s="396">
        <v>1</v>
      </c>
      <c r="F6" s="4"/>
      <c r="K6"/>
      <c r="N6"/>
      <c r="O6"/>
      <c r="R6"/>
      <c r="S6"/>
      <c r="V6"/>
      <c r="W6"/>
      <c r="Z6"/>
      <c r="AA6"/>
      <c r="AD6"/>
    </row>
    <row r="7" spans="2:32" ht="14.5" x14ac:dyDescent="0.35">
      <c r="B7" s="394" t="s">
        <v>5</v>
      </c>
      <c r="C7" s="395">
        <v>5</v>
      </c>
      <c r="D7" s="396">
        <f>IF('A-Emploi'!G5="Complet",1,0)</f>
        <v>0</v>
      </c>
      <c r="F7" s="4"/>
      <c r="K7"/>
      <c r="N7"/>
      <c r="O7"/>
      <c r="R7"/>
      <c r="S7"/>
      <c r="V7"/>
      <c r="W7"/>
      <c r="Z7"/>
      <c r="AA7"/>
      <c r="AD7"/>
    </row>
    <row r="8" spans="2:32" ht="14.5" x14ac:dyDescent="0.35">
      <c r="B8" s="394" t="s">
        <v>6</v>
      </c>
      <c r="C8" s="395">
        <v>6</v>
      </c>
      <c r="D8" s="396">
        <v>1</v>
      </c>
      <c r="F8" s="4"/>
      <c r="K8"/>
      <c r="N8"/>
      <c r="O8"/>
      <c r="R8"/>
      <c r="S8"/>
      <c r="V8"/>
      <c r="W8"/>
      <c r="Z8"/>
      <c r="AA8"/>
      <c r="AD8"/>
    </row>
    <row r="9" spans="2:32" thickBot="1" x14ac:dyDescent="0.4">
      <c r="B9" s="394" t="s">
        <v>7</v>
      </c>
      <c r="C9" s="395">
        <v>7</v>
      </c>
      <c r="D9" s="396">
        <f>IF('A-Formations'!I5="Complet",1,0)</f>
        <v>0</v>
      </c>
      <c r="F9" s="4"/>
      <c r="K9"/>
      <c r="N9"/>
      <c r="O9"/>
      <c r="R9"/>
      <c r="S9"/>
      <c r="V9"/>
      <c r="W9"/>
      <c r="Z9"/>
      <c r="AA9"/>
      <c r="AD9"/>
    </row>
    <row r="10" spans="2:32" ht="15.5" thickTop="1" thickBot="1" x14ac:dyDescent="0.4">
      <c r="B10" s="394" t="s">
        <v>8</v>
      </c>
      <c r="C10" s="395">
        <v>8</v>
      </c>
      <c r="D10" s="396">
        <f>IF('A-Remplacement'!I5="Complet",1,0)</f>
        <v>0</v>
      </c>
      <c r="F10" s="4"/>
      <c r="G10" s="398"/>
      <c r="H10" s="399"/>
      <c r="I10" s="399"/>
      <c r="J10" s="400"/>
      <c r="K10" s="401">
        <f>+K23</f>
        <v>2024</v>
      </c>
      <c r="L10" s="401">
        <f>+K10+1</f>
        <v>2025</v>
      </c>
      <c r="M10" s="401">
        <f t="shared" ref="M10:O10" si="0">+L10+1</f>
        <v>2026</v>
      </c>
      <c r="N10" s="401">
        <f t="shared" si="0"/>
        <v>2027</v>
      </c>
      <c r="O10" s="401">
        <f t="shared" si="0"/>
        <v>2028</v>
      </c>
      <c r="R10"/>
      <c r="S10"/>
      <c r="V10"/>
      <c r="W10"/>
      <c r="Z10"/>
      <c r="AA10"/>
      <c r="AD10"/>
    </row>
    <row r="11" spans="2:32" ht="15.5" thickTop="1" thickBot="1" x14ac:dyDescent="0.4">
      <c r="B11" s="394" t="s">
        <v>9</v>
      </c>
      <c r="C11" s="395">
        <v>9</v>
      </c>
      <c r="D11" s="396">
        <f>IF('B-Facilitations'!I5="Complet",1,0)</f>
        <v>0</v>
      </c>
      <c r="F11" s="4"/>
      <c r="G11" s="398"/>
      <c r="H11" s="402"/>
      <c r="I11" s="403"/>
      <c r="J11" s="401" t="s">
        <v>412</v>
      </c>
      <c r="K11" s="404">
        <f>SUM(Services[Montant estimatif (En Fcfa)])</f>
        <v>0</v>
      </c>
      <c r="L11" s="404">
        <f>SUM(Services[Montant estimatif (En Fcfa)1])</f>
        <v>0</v>
      </c>
      <c r="M11" s="404">
        <f>SUM(Services[Montant estimatif (En Fcfa)2])</f>
        <v>0</v>
      </c>
      <c r="N11" s="404">
        <f>SUM(Services[Montant estimatif (En Fcfa)3])</f>
        <v>0</v>
      </c>
      <c r="O11" s="404">
        <f>SUM(Services[Montant estimatif (En Fcfa)4])</f>
        <v>0</v>
      </c>
      <c r="R11"/>
      <c r="S11"/>
      <c r="V11"/>
      <c r="W11"/>
      <c r="Z11"/>
      <c r="AA11"/>
      <c r="AD11"/>
    </row>
    <row r="12" spans="2:32" ht="15.5" thickTop="1" thickBot="1" x14ac:dyDescent="0.4">
      <c r="B12" s="394" t="s">
        <v>10</v>
      </c>
      <c r="C12" s="395">
        <v>10</v>
      </c>
      <c r="D12" s="396">
        <f>IF('B- Passation de M.'!I5="Complet",1,0)</f>
        <v>0</v>
      </c>
      <c r="F12" s="4"/>
      <c r="G12" s="403"/>
      <c r="H12" s="403"/>
      <c r="I12" s="403"/>
      <c r="J12" s="401" t="s">
        <v>677</v>
      </c>
      <c r="K12" s="404">
        <f>SUMIF(Services[Nationalité du prestataire/Fournisseur],"Ivoirien", Services[Montant estimatif (En Fcfa)])</f>
        <v>0</v>
      </c>
      <c r="L12" s="404">
        <f>SUMIF(Services[Nationalité du prestataire/ Fournisseur1],"Ivoirien", Services[Montant estimatif (En Fcfa)1])</f>
        <v>0</v>
      </c>
      <c r="M12" s="404">
        <f>SUMIF(Services[Nationalité du prestataire/ Fournisseur2],"Ivoirien", Services[Montant estimatif (En Fcfa)2])</f>
        <v>0</v>
      </c>
      <c r="N12" s="404">
        <f>SUMIF(Services[Nationalité du prestataire/ Fournisseur3],"Ivoirien", Services[Montant estimatif (En Fcfa)3])</f>
        <v>0</v>
      </c>
      <c r="O12" s="404">
        <f>SUMIF(Services[Nationalité du prestataire/ Fournisseur4],"Ivoirien", Services[Montant estimatif (En Fcfa)4])</f>
        <v>0</v>
      </c>
      <c r="P12" s="405"/>
      <c r="R12" s="405">
        <f>SUMIF(Services[Montant estimatif (En Fcfa)3],"Ivoirien", Services[Disponibilité du service en Côte d''Ivoire4])</f>
        <v>0</v>
      </c>
      <c r="S12" s="405">
        <f>SUMIF(Services[Disponibilité du service en Côte d''Ivoire4],"Ivoirien", Services[Durée estimée du service (mois)4])</f>
        <v>0</v>
      </c>
      <c r="T12" s="405">
        <f>SUMIF(Services[Durée estimée du service (mois)4],"Ivoirien", Services[Nationalité du prestataire/ Fournisseur4])</f>
        <v>0</v>
      </c>
      <c r="V12" s="405">
        <f>SUMIF(Services[Montant estimatif (En Fcfa)4],"Ivoirien", Services[S/N])</f>
        <v>0</v>
      </c>
      <c r="W12"/>
      <c r="Z12"/>
      <c r="AA12"/>
      <c r="AD12"/>
    </row>
    <row r="13" spans="2:32" ht="15.5" thickTop="1" thickBot="1" x14ac:dyDescent="0.4">
      <c r="B13" s="394" t="s">
        <v>11</v>
      </c>
      <c r="C13" s="395">
        <v>11</v>
      </c>
      <c r="D13" s="396">
        <f>IF('C- Biens'!I5="Complet",1,0)</f>
        <v>0</v>
      </c>
      <c r="G13" s="398"/>
      <c r="H13" s="399"/>
      <c r="I13" s="399"/>
      <c r="J13" s="400" t="s">
        <v>413</v>
      </c>
      <c r="K13" s="406" t="str">
        <f>IF(ISERROR(K12/K11),"",K12/K11)</f>
        <v/>
      </c>
      <c r="L13" s="406" t="str">
        <f t="shared" ref="L13:O13" si="1">IF(ISERROR(L12/L11),"",L12/L11)</f>
        <v/>
      </c>
      <c r="M13" s="406" t="str">
        <f t="shared" si="1"/>
        <v/>
      </c>
      <c r="N13" s="406" t="str">
        <f t="shared" si="1"/>
        <v/>
      </c>
      <c r="O13" s="406" t="str">
        <f t="shared" si="1"/>
        <v/>
      </c>
      <c r="R13"/>
      <c r="S13"/>
      <c r="V13"/>
      <c r="W13"/>
      <c r="Z13"/>
      <c r="AA13"/>
      <c r="AD13"/>
    </row>
    <row r="14" spans="2:32" ht="16" thickTop="1" x14ac:dyDescent="0.35">
      <c r="B14" s="394" t="s">
        <v>12</v>
      </c>
      <c r="C14" s="395">
        <v>12</v>
      </c>
      <c r="D14" s="396">
        <f>IF('C- ListeBiensLoc'!I5="Complet",1,0)</f>
        <v>0</v>
      </c>
      <c r="F14" s="4"/>
      <c r="G14" s="68"/>
      <c r="K14"/>
      <c r="N14"/>
      <c r="O14"/>
      <c r="R14"/>
      <c r="S14"/>
      <c r="V14"/>
      <c r="W14"/>
      <c r="Z14"/>
      <c r="AA14"/>
      <c r="AD14"/>
    </row>
    <row r="15" spans="2:32" ht="14.5" x14ac:dyDescent="0.35">
      <c r="B15" s="394" t="s">
        <v>13</v>
      </c>
      <c r="C15" s="395">
        <v>13</v>
      </c>
      <c r="D15" s="396">
        <f>IF('D- Services'!H5="Complet",1,0)</f>
        <v>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2:32" ht="14.5" x14ac:dyDescent="0.35">
      <c r="B16" s="394" t="s">
        <v>14</v>
      </c>
      <c r="C16" s="395">
        <v>14</v>
      </c>
      <c r="D16" s="396">
        <f>IF('D- ListeServicesLoc'!I5="Complet",1,0)</f>
        <v>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ht="14.5" x14ac:dyDescent="0.35">
      <c r="B17" s="394" t="s">
        <v>15</v>
      </c>
      <c r="C17" s="395">
        <v>15</v>
      </c>
      <c r="D17" s="396">
        <f>IF('E- Dépenses'!H5="Complet",1,0)</f>
        <v>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2:32" ht="14.5" x14ac:dyDescent="0.35">
      <c r="B18" s="394" t="s">
        <v>16</v>
      </c>
      <c r="C18" s="395">
        <v>16</v>
      </c>
      <c r="D18" s="396">
        <f>IF('F- DevCompetLocales'!I5="Complet",1,0)</f>
        <v>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2:32" ht="14.5" x14ac:dyDescent="0.35">
      <c r="B19" s="394" t="s">
        <v>17</v>
      </c>
      <c r="C19" s="395">
        <v>17</v>
      </c>
      <c r="D19" s="396">
        <f>IF('F- TransfertTechno'!I5="Complet",1,0)</f>
        <v>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2:32" ht="14.5" x14ac:dyDescent="0.35">
      <c r="B20" s="394" t="s">
        <v>18</v>
      </c>
      <c r="C20" s="395">
        <v>18</v>
      </c>
      <c r="D20" s="396">
        <f>IF('F- RandD'!I5="Complet",1,0)</f>
        <v>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2:32" ht="14.5" x14ac:dyDescent="0.35">
      <c r="B21" s="62" t="s">
        <v>473</v>
      </c>
      <c r="C21" s="395">
        <v>19</v>
      </c>
      <c r="D21" s="105">
        <f>IF('G-Assurance'!I6="Complet",1,0)</f>
        <v>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2:32" thickBot="1" x14ac:dyDescent="0.4">
      <c r="B22" s="62" t="s">
        <v>676</v>
      </c>
      <c r="C22" s="395">
        <v>20</v>
      </c>
      <c r="D22" s="105">
        <f>IF('G-ServicesFinanciers'!I6="Complet",1,0)</f>
        <v>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2:32" ht="15" customHeight="1" x14ac:dyDescent="0.35">
      <c r="K23" s="597">
        <f>+Identification!G14</f>
        <v>2024</v>
      </c>
      <c r="L23" s="598"/>
      <c r="M23" s="598"/>
      <c r="N23" s="599"/>
      <c r="O23" s="597">
        <f>+K23+1</f>
        <v>2025</v>
      </c>
      <c r="P23" s="598"/>
      <c r="Q23" s="598"/>
      <c r="R23" s="599"/>
      <c r="S23" s="597">
        <f>+O23+1</f>
        <v>2026</v>
      </c>
      <c r="T23" s="598"/>
      <c r="U23" s="598"/>
      <c r="V23" s="599"/>
      <c r="W23" s="597">
        <f>+S23+1</f>
        <v>2027</v>
      </c>
      <c r="X23" s="598"/>
      <c r="Y23" s="598"/>
      <c r="Z23" s="599"/>
      <c r="AA23" s="597">
        <f>+W23+1</f>
        <v>2028</v>
      </c>
      <c r="AB23" s="598"/>
      <c r="AC23" s="598"/>
      <c r="AD23" s="599"/>
    </row>
    <row r="24" spans="2:32" ht="15" customHeight="1" thickBot="1" x14ac:dyDescent="0.4">
      <c r="K24" s="600"/>
      <c r="L24" s="601"/>
      <c r="M24" s="601"/>
      <c r="N24" s="602"/>
      <c r="O24" s="600"/>
      <c r="P24" s="601"/>
      <c r="Q24" s="601"/>
      <c r="R24" s="602"/>
      <c r="S24" s="600"/>
      <c r="T24" s="601"/>
      <c r="U24" s="601"/>
      <c r="V24" s="602"/>
      <c r="W24" s="600"/>
      <c r="X24" s="601"/>
      <c r="Y24" s="601"/>
      <c r="Z24" s="602"/>
      <c r="AA24" s="600"/>
      <c r="AB24" s="601"/>
      <c r="AC24" s="601"/>
      <c r="AD24" s="602"/>
    </row>
    <row r="25" spans="2:32" s="70" customFormat="1" ht="39" x14ac:dyDescent="0.35">
      <c r="C25" s="300"/>
      <c r="E25" s="20"/>
      <c r="F25" s="407" t="s">
        <v>243</v>
      </c>
      <c r="G25" s="407" t="s">
        <v>112</v>
      </c>
      <c r="H25" s="408" t="s">
        <v>116</v>
      </c>
      <c r="I25" s="408" t="s">
        <v>118</v>
      </c>
      <c r="J25" s="407" t="s">
        <v>120</v>
      </c>
      <c r="K25" s="409" t="s">
        <v>414</v>
      </c>
      <c r="L25" s="408" t="s">
        <v>415</v>
      </c>
      <c r="M25" s="408" t="s">
        <v>416</v>
      </c>
      <c r="N25" s="410" t="s">
        <v>92</v>
      </c>
      <c r="O25" s="409" t="s">
        <v>417</v>
      </c>
      <c r="P25" s="408" t="s">
        <v>418</v>
      </c>
      <c r="Q25" s="408" t="s">
        <v>419</v>
      </c>
      <c r="R25" s="410" t="s">
        <v>374</v>
      </c>
      <c r="S25" s="409" t="s">
        <v>420</v>
      </c>
      <c r="T25" s="408" t="s">
        <v>421</v>
      </c>
      <c r="U25" s="408" t="s">
        <v>422</v>
      </c>
      <c r="V25" s="410" t="s">
        <v>382</v>
      </c>
      <c r="W25" s="409" t="s">
        <v>423</v>
      </c>
      <c r="X25" s="408" t="s">
        <v>424</v>
      </c>
      <c r="Y25" s="408" t="s">
        <v>425</v>
      </c>
      <c r="Z25" s="410" t="s">
        <v>390</v>
      </c>
      <c r="AA25" s="409" t="s">
        <v>426</v>
      </c>
      <c r="AB25" s="408" t="s">
        <v>427</v>
      </c>
      <c r="AC25" s="408" t="s">
        <v>428</v>
      </c>
      <c r="AD25" s="410" t="s">
        <v>398</v>
      </c>
    </row>
    <row r="26" spans="2:32" ht="14.5" x14ac:dyDescent="0.35">
      <c r="F26" s="411" t="str">
        <f t="shared" ref="F26:F57" si="2">IF(G26="","",ROW(A1))</f>
        <v/>
      </c>
      <c r="G26" s="27"/>
      <c r="H26" s="142"/>
      <c r="I26" s="27"/>
      <c r="J26" s="75"/>
      <c r="K26" s="146"/>
      <c r="L26" s="143"/>
      <c r="M26" s="74"/>
      <c r="N26" s="145"/>
      <c r="O26" s="146"/>
      <c r="P26" s="143"/>
      <c r="Q26" s="74"/>
      <c r="R26" s="145"/>
      <c r="S26" s="146"/>
      <c r="T26" s="143"/>
      <c r="U26" s="74"/>
      <c r="V26" s="145"/>
      <c r="W26" s="146"/>
      <c r="X26" s="143"/>
      <c r="Y26" s="74"/>
      <c r="Z26" s="145"/>
      <c r="AA26" s="146"/>
      <c r="AB26" s="143"/>
      <c r="AC26" s="74"/>
      <c r="AD26" s="145"/>
    </row>
    <row r="27" spans="2:32" ht="14.5" x14ac:dyDescent="0.35">
      <c r="F27" s="411" t="str">
        <f t="shared" si="2"/>
        <v/>
      </c>
      <c r="G27" s="27"/>
      <c r="H27" s="142"/>
      <c r="I27" s="27"/>
      <c r="J27" s="75"/>
      <c r="K27" s="146"/>
      <c r="L27" s="143"/>
      <c r="M27" s="74"/>
      <c r="N27" s="145"/>
      <c r="O27" s="146"/>
      <c r="P27" s="143"/>
      <c r="Q27" s="74"/>
      <c r="R27" s="145"/>
      <c r="S27" s="146"/>
      <c r="T27" s="143"/>
      <c r="U27" s="74"/>
      <c r="V27" s="145"/>
      <c r="W27" s="146"/>
      <c r="X27" s="143"/>
      <c r="Y27" s="74"/>
      <c r="Z27" s="145"/>
      <c r="AA27" s="146"/>
      <c r="AB27" s="143"/>
      <c r="AC27" s="74"/>
      <c r="AD27" s="145"/>
    </row>
    <row r="28" spans="2:32" ht="14.5" x14ac:dyDescent="0.35">
      <c r="F28" s="411" t="str">
        <f t="shared" si="2"/>
        <v/>
      </c>
      <c r="G28" s="27"/>
      <c r="H28" s="142"/>
      <c r="I28" s="27"/>
      <c r="J28" s="75"/>
      <c r="K28" s="146"/>
      <c r="L28" s="143"/>
      <c r="M28" s="74"/>
      <c r="N28" s="145"/>
      <c r="O28" s="146"/>
      <c r="P28" s="143"/>
      <c r="Q28" s="74"/>
      <c r="R28" s="145"/>
      <c r="S28" s="146"/>
      <c r="T28" s="143"/>
      <c r="U28" s="74"/>
      <c r="V28" s="145"/>
      <c r="W28" s="146"/>
      <c r="X28" s="143"/>
      <c r="Y28" s="74"/>
      <c r="Z28" s="145"/>
      <c r="AA28" s="146"/>
      <c r="AB28" s="143"/>
      <c r="AC28" s="74"/>
      <c r="AD28" s="145"/>
    </row>
    <row r="29" spans="2:32" ht="15" customHeight="1" x14ac:dyDescent="0.35">
      <c r="F29" s="411" t="str">
        <f t="shared" si="2"/>
        <v/>
      </c>
      <c r="G29" s="27"/>
      <c r="H29" s="144"/>
      <c r="I29" s="27"/>
      <c r="J29" s="33"/>
      <c r="K29" s="147"/>
      <c r="L29" s="143"/>
      <c r="M29" s="143"/>
      <c r="N29" s="145"/>
      <c r="O29" s="147"/>
      <c r="P29" s="143"/>
      <c r="Q29" s="143"/>
      <c r="R29" s="145"/>
      <c r="S29" s="147"/>
      <c r="T29" s="143"/>
      <c r="U29" s="143"/>
      <c r="V29" s="145"/>
      <c r="W29" s="147"/>
      <c r="X29" s="143"/>
      <c r="Y29" s="143"/>
      <c r="Z29" s="145"/>
      <c r="AA29" s="147"/>
      <c r="AB29" s="143"/>
      <c r="AC29" s="143"/>
      <c r="AD29" s="145"/>
    </row>
    <row r="30" spans="2:32" ht="15" customHeight="1" x14ac:dyDescent="0.35">
      <c r="F30" s="411" t="str">
        <f t="shared" si="2"/>
        <v/>
      </c>
      <c r="G30" s="27"/>
      <c r="H30" s="144"/>
      <c r="I30" s="27"/>
      <c r="J30" s="33"/>
      <c r="K30" s="147"/>
      <c r="L30" s="143"/>
      <c r="M30" s="143"/>
      <c r="N30" s="145"/>
      <c r="O30" s="147"/>
      <c r="P30" s="143"/>
      <c r="Q30" s="143"/>
      <c r="R30" s="145"/>
      <c r="S30" s="147"/>
      <c r="T30" s="143"/>
      <c r="U30" s="143"/>
      <c r="V30" s="145"/>
      <c r="W30" s="147"/>
      <c r="X30" s="143"/>
      <c r="Y30" s="143"/>
      <c r="Z30" s="145"/>
      <c r="AA30" s="147"/>
      <c r="AB30" s="143"/>
      <c r="AC30" s="143"/>
      <c r="AD30" s="145"/>
    </row>
    <row r="31" spans="2:32" ht="15" customHeight="1" x14ac:dyDescent="0.35">
      <c r="F31" s="411" t="str">
        <f t="shared" si="2"/>
        <v/>
      </c>
      <c r="G31" s="27"/>
      <c r="H31" s="144"/>
      <c r="I31" s="27"/>
      <c r="J31" s="33"/>
      <c r="K31" s="147"/>
      <c r="L31" s="143"/>
      <c r="M31" s="143"/>
      <c r="N31" s="145"/>
      <c r="O31" s="147"/>
      <c r="P31" s="143"/>
      <c r="Q31" s="143"/>
      <c r="R31" s="145"/>
      <c r="S31" s="147"/>
      <c r="T31" s="143"/>
      <c r="U31" s="143"/>
      <c r="V31" s="145"/>
      <c r="W31" s="147"/>
      <c r="X31" s="143"/>
      <c r="Y31" s="143"/>
      <c r="Z31" s="145"/>
      <c r="AA31" s="147"/>
      <c r="AB31" s="143"/>
      <c r="AC31" s="143"/>
      <c r="AD31" s="145"/>
    </row>
    <row r="32" spans="2:32" ht="15" customHeight="1" x14ac:dyDescent="0.35">
      <c r="F32" s="411" t="str">
        <f t="shared" si="2"/>
        <v/>
      </c>
      <c r="G32" s="27"/>
      <c r="H32" s="144"/>
      <c r="I32" s="27"/>
      <c r="J32" s="33"/>
      <c r="K32" s="147"/>
      <c r="L32" s="143"/>
      <c r="M32" s="143"/>
      <c r="N32" s="145"/>
      <c r="O32" s="147"/>
      <c r="P32" s="143"/>
      <c r="Q32" s="143"/>
      <c r="R32" s="145"/>
      <c r="S32" s="147"/>
      <c r="T32" s="143"/>
      <c r="U32" s="143"/>
      <c r="V32" s="145"/>
      <c r="W32" s="147"/>
      <c r="X32" s="143"/>
      <c r="Y32" s="143"/>
      <c r="Z32" s="145"/>
      <c r="AA32" s="147"/>
      <c r="AB32" s="143"/>
      <c r="AC32" s="143"/>
      <c r="AD32" s="145"/>
    </row>
    <row r="33" spans="2:30" ht="15" customHeight="1" x14ac:dyDescent="0.35">
      <c r="B33" s="19"/>
      <c r="C33" s="412"/>
      <c r="F33" s="411" t="str">
        <f t="shared" si="2"/>
        <v/>
      </c>
      <c r="G33" s="27"/>
      <c r="H33" s="144"/>
      <c r="I33" s="27"/>
      <c r="J33" s="33"/>
      <c r="K33" s="147"/>
      <c r="L33" s="143"/>
      <c r="M33" s="143"/>
      <c r="N33" s="145"/>
      <c r="O33" s="147"/>
      <c r="P33" s="143"/>
      <c r="Q33" s="143"/>
      <c r="R33" s="145"/>
      <c r="S33" s="147"/>
      <c r="T33" s="143"/>
      <c r="U33" s="143"/>
      <c r="V33" s="145"/>
      <c r="W33" s="147"/>
      <c r="X33" s="143"/>
      <c r="Y33" s="143"/>
      <c r="Z33" s="145"/>
      <c r="AA33" s="147"/>
      <c r="AB33" s="143"/>
      <c r="AC33" s="143"/>
      <c r="AD33" s="145"/>
    </row>
    <row r="34" spans="2:30" ht="15" customHeight="1" x14ac:dyDescent="0.35">
      <c r="F34" s="411" t="str">
        <f t="shared" si="2"/>
        <v/>
      </c>
      <c r="G34" s="27"/>
      <c r="H34" s="144"/>
      <c r="I34" s="27"/>
      <c r="J34" s="33"/>
      <c r="K34" s="147"/>
      <c r="L34" s="143"/>
      <c r="M34" s="143"/>
      <c r="N34" s="145"/>
      <c r="O34" s="147"/>
      <c r="P34" s="143"/>
      <c r="Q34" s="143"/>
      <c r="R34" s="145"/>
      <c r="S34" s="147"/>
      <c r="T34" s="143"/>
      <c r="U34" s="143"/>
      <c r="V34" s="145"/>
      <c r="W34" s="147"/>
      <c r="X34" s="143"/>
      <c r="Y34" s="143"/>
      <c r="Z34" s="145"/>
      <c r="AA34" s="147"/>
      <c r="AB34" s="143"/>
      <c r="AC34" s="143"/>
      <c r="AD34" s="145"/>
    </row>
    <row r="35" spans="2:30" ht="15" customHeight="1" x14ac:dyDescent="0.35">
      <c r="F35" s="411" t="str">
        <f t="shared" si="2"/>
        <v/>
      </c>
      <c r="G35" s="27"/>
      <c r="H35" s="144"/>
      <c r="I35" s="27"/>
      <c r="J35" s="33"/>
      <c r="K35" s="147"/>
      <c r="L35" s="143"/>
      <c r="M35" s="143"/>
      <c r="N35" s="145"/>
      <c r="O35" s="147"/>
      <c r="P35" s="143"/>
      <c r="Q35" s="143"/>
      <c r="R35" s="145"/>
      <c r="S35" s="147"/>
      <c r="T35" s="143"/>
      <c r="U35" s="143"/>
      <c r="V35" s="145"/>
      <c r="W35" s="147"/>
      <c r="X35" s="143"/>
      <c r="Y35" s="143"/>
      <c r="Z35" s="145"/>
      <c r="AA35" s="147"/>
      <c r="AB35" s="143"/>
      <c r="AC35" s="143"/>
      <c r="AD35" s="145"/>
    </row>
    <row r="36" spans="2:30" ht="15" customHeight="1" x14ac:dyDescent="0.35">
      <c r="F36" s="411" t="str">
        <f t="shared" si="2"/>
        <v/>
      </c>
      <c r="G36" s="27"/>
      <c r="H36" s="144"/>
      <c r="I36" s="27"/>
      <c r="J36" s="33"/>
      <c r="K36" s="147"/>
      <c r="L36" s="143"/>
      <c r="M36" s="143"/>
      <c r="N36" s="145"/>
      <c r="O36" s="147"/>
      <c r="P36" s="143"/>
      <c r="Q36" s="143"/>
      <c r="R36" s="145"/>
      <c r="S36" s="147"/>
      <c r="T36" s="143"/>
      <c r="U36" s="143"/>
      <c r="V36" s="145"/>
      <c r="W36" s="147"/>
      <c r="X36" s="143"/>
      <c r="Y36" s="143"/>
      <c r="Z36" s="145"/>
      <c r="AA36" s="147"/>
      <c r="AB36" s="143"/>
      <c r="AC36" s="143"/>
      <c r="AD36" s="145"/>
    </row>
    <row r="37" spans="2:30" ht="15" customHeight="1" x14ac:dyDescent="0.35">
      <c r="F37" s="411" t="str">
        <f t="shared" si="2"/>
        <v/>
      </c>
      <c r="G37" s="27"/>
      <c r="H37" s="144"/>
      <c r="I37" s="27"/>
      <c r="J37" s="33"/>
      <c r="K37" s="147"/>
      <c r="L37" s="143"/>
      <c r="M37" s="143"/>
      <c r="N37" s="145"/>
      <c r="O37" s="147"/>
      <c r="P37" s="143"/>
      <c r="Q37" s="143"/>
      <c r="R37" s="145"/>
      <c r="S37" s="147"/>
      <c r="T37" s="143"/>
      <c r="U37" s="143"/>
      <c r="V37" s="145"/>
      <c r="W37" s="147"/>
      <c r="X37" s="143"/>
      <c r="Y37" s="143"/>
      <c r="Z37" s="145"/>
      <c r="AA37" s="147"/>
      <c r="AB37" s="143"/>
      <c r="AC37" s="143"/>
      <c r="AD37" s="145"/>
    </row>
    <row r="38" spans="2:30" ht="15" customHeight="1" x14ac:dyDescent="0.35">
      <c r="F38" s="411" t="str">
        <f t="shared" si="2"/>
        <v/>
      </c>
      <c r="G38" s="27"/>
      <c r="H38" s="144"/>
      <c r="I38" s="27"/>
      <c r="J38" s="33"/>
      <c r="K38" s="147"/>
      <c r="L38" s="143"/>
      <c r="M38" s="143"/>
      <c r="N38" s="145"/>
      <c r="O38" s="147"/>
      <c r="P38" s="143"/>
      <c r="Q38" s="143"/>
      <c r="R38" s="145"/>
      <c r="S38" s="147"/>
      <c r="T38" s="143"/>
      <c r="U38" s="143"/>
      <c r="V38" s="145"/>
      <c r="W38" s="147"/>
      <c r="X38" s="143"/>
      <c r="Y38" s="143"/>
      <c r="Z38" s="145"/>
      <c r="AA38" s="147"/>
      <c r="AB38" s="143"/>
      <c r="AC38" s="143"/>
      <c r="AD38" s="145"/>
    </row>
    <row r="39" spans="2:30" ht="15" customHeight="1" x14ac:dyDescent="0.35">
      <c r="F39" s="411" t="str">
        <f t="shared" si="2"/>
        <v/>
      </c>
      <c r="G39" s="27"/>
      <c r="H39" s="144"/>
      <c r="I39" s="27"/>
      <c r="J39" s="33"/>
      <c r="K39" s="147"/>
      <c r="L39" s="143"/>
      <c r="M39" s="143"/>
      <c r="N39" s="145"/>
      <c r="O39" s="147"/>
      <c r="P39" s="143"/>
      <c r="Q39" s="143"/>
      <c r="R39" s="145"/>
      <c r="S39" s="147"/>
      <c r="T39" s="143"/>
      <c r="U39" s="143"/>
      <c r="V39" s="145"/>
      <c r="W39" s="147"/>
      <c r="X39" s="143"/>
      <c r="Y39" s="143"/>
      <c r="Z39" s="145"/>
      <c r="AA39" s="147"/>
      <c r="AB39" s="143"/>
      <c r="AC39" s="143"/>
      <c r="AD39" s="145"/>
    </row>
    <row r="40" spans="2:30" ht="15" customHeight="1" x14ac:dyDescent="0.35">
      <c r="F40" s="411" t="str">
        <f t="shared" si="2"/>
        <v/>
      </c>
      <c r="G40" s="27"/>
      <c r="H40" s="144"/>
      <c r="I40" s="27"/>
      <c r="J40" s="33"/>
      <c r="K40" s="147"/>
      <c r="L40" s="143"/>
      <c r="M40" s="143"/>
      <c r="N40" s="145"/>
      <c r="O40" s="147"/>
      <c r="P40" s="143"/>
      <c r="Q40" s="143"/>
      <c r="R40" s="145"/>
      <c r="S40" s="147"/>
      <c r="T40" s="143"/>
      <c r="U40" s="143"/>
      <c r="V40" s="145"/>
      <c r="W40" s="147"/>
      <c r="X40" s="143"/>
      <c r="Y40" s="143"/>
      <c r="Z40" s="145"/>
      <c r="AA40" s="147"/>
      <c r="AB40" s="143"/>
      <c r="AC40" s="143"/>
      <c r="AD40" s="145"/>
    </row>
    <row r="41" spans="2:30" ht="15" customHeight="1" x14ac:dyDescent="0.35">
      <c r="F41" s="411" t="str">
        <f t="shared" si="2"/>
        <v/>
      </c>
      <c r="G41" s="27"/>
      <c r="H41" s="144"/>
      <c r="I41" s="27"/>
      <c r="J41" s="33"/>
      <c r="K41" s="147"/>
      <c r="L41" s="143"/>
      <c r="M41" s="143"/>
      <c r="N41" s="145"/>
      <c r="O41" s="147"/>
      <c r="P41" s="143"/>
      <c r="Q41" s="143"/>
      <c r="R41" s="145"/>
      <c r="S41" s="147"/>
      <c r="T41" s="143"/>
      <c r="U41" s="143"/>
      <c r="V41" s="145"/>
      <c r="W41" s="147"/>
      <c r="X41" s="143"/>
      <c r="Y41" s="143"/>
      <c r="Z41" s="145"/>
      <c r="AA41" s="147"/>
      <c r="AB41" s="143"/>
      <c r="AC41" s="143"/>
      <c r="AD41" s="145"/>
    </row>
    <row r="42" spans="2:30" ht="15" customHeight="1" x14ac:dyDescent="0.35">
      <c r="F42" s="411" t="str">
        <f t="shared" si="2"/>
        <v/>
      </c>
      <c r="G42" s="27"/>
      <c r="H42" s="144"/>
      <c r="I42" s="27"/>
      <c r="J42" s="33"/>
      <c r="K42" s="147"/>
      <c r="L42" s="143"/>
      <c r="M42" s="143"/>
      <c r="N42" s="145"/>
      <c r="O42" s="147"/>
      <c r="P42" s="143"/>
      <c r="Q42" s="143"/>
      <c r="R42" s="145"/>
      <c r="S42" s="147"/>
      <c r="T42" s="143"/>
      <c r="U42" s="143"/>
      <c r="V42" s="145"/>
      <c r="W42" s="147"/>
      <c r="X42" s="143"/>
      <c r="Y42" s="143"/>
      <c r="Z42" s="145"/>
      <c r="AA42" s="147"/>
      <c r="AB42" s="143"/>
      <c r="AC42" s="143"/>
      <c r="AD42" s="145"/>
    </row>
    <row r="43" spans="2:30" ht="15" customHeight="1" x14ac:dyDescent="0.35">
      <c r="F43" s="411" t="str">
        <f t="shared" si="2"/>
        <v/>
      </c>
      <c r="G43" s="27"/>
      <c r="H43" s="144"/>
      <c r="I43" s="27"/>
      <c r="J43" s="33"/>
      <c r="K43" s="147"/>
      <c r="L43" s="143"/>
      <c r="M43" s="143"/>
      <c r="N43" s="145"/>
      <c r="O43" s="147"/>
      <c r="P43" s="143"/>
      <c r="Q43" s="143"/>
      <c r="R43" s="145"/>
      <c r="S43" s="147"/>
      <c r="T43" s="143"/>
      <c r="U43" s="143"/>
      <c r="V43" s="145"/>
      <c r="W43" s="147"/>
      <c r="X43" s="143"/>
      <c r="Y43" s="143"/>
      <c r="Z43" s="145"/>
      <c r="AA43" s="147"/>
      <c r="AB43" s="143"/>
      <c r="AC43" s="143"/>
      <c r="AD43" s="145"/>
    </row>
    <row r="44" spans="2:30" ht="15" customHeight="1" x14ac:dyDescent="0.35">
      <c r="F44" s="411" t="str">
        <f t="shared" si="2"/>
        <v/>
      </c>
      <c r="G44" s="27"/>
      <c r="H44" s="144"/>
      <c r="I44" s="27"/>
      <c r="J44" s="33"/>
      <c r="K44" s="147"/>
      <c r="L44" s="143"/>
      <c r="M44" s="143"/>
      <c r="N44" s="145"/>
      <c r="O44" s="147"/>
      <c r="P44" s="143"/>
      <c r="Q44" s="143"/>
      <c r="R44" s="145"/>
      <c r="S44" s="147"/>
      <c r="T44" s="143"/>
      <c r="U44" s="143"/>
      <c r="V44" s="145"/>
      <c r="W44" s="147"/>
      <c r="X44" s="143"/>
      <c r="Y44" s="143"/>
      <c r="Z44" s="145"/>
      <c r="AA44" s="147"/>
      <c r="AB44" s="143"/>
      <c r="AC44" s="143"/>
      <c r="AD44" s="145"/>
    </row>
    <row r="45" spans="2:30" ht="15" customHeight="1" x14ac:dyDescent="0.35">
      <c r="F45" s="411" t="str">
        <f t="shared" si="2"/>
        <v/>
      </c>
      <c r="G45" s="27"/>
      <c r="H45" s="144"/>
      <c r="I45" s="27"/>
      <c r="J45" s="33"/>
      <c r="K45" s="147"/>
      <c r="L45" s="143"/>
      <c r="M45" s="143"/>
      <c r="N45" s="145"/>
      <c r="O45" s="147"/>
      <c r="P45" s="143"/>
      <c r="Q45" s="143"/>
      <c r="R45" s="145"/>
      <c r="S45" s="147"/>
      <c r="T45" s="143"/>
      <c r="U45" s="143"/>
      <c r="V45" s="145"/>
      <c r="W45" s="147"/>
      <c r="X45" s="143"/>
      <c r="Y45" s="143"/>
      <c r="Z45" s="145"/>
      <c r="AA45" s="147"/>
      <c r="AB45" s="143"/>
      <c r="AC45" s="143"/>
      <c r="AD45" s="145"/>
    </row>
    <row r="46" spans="2:30" ht="15" customHeight="1" x14ac:dyDescent="0.35">
      <c r="F46" s="411" t="str">
        <f t="shared" si="2"/>
        <v/>
      </c>
      <c r="G46" s="27"/>
      <c r="H46" s="144"/>
      <c r="I46" s="27"/>
      <c r="J46" s="33"/>
      <c r="K46" s="147"/>
      <c r="L46" s="143"/>
      <c r="M46" s="143"/>
      <c r="N46" s="145"/>
      <c r="O46" s="147"/>
      <c r="P46" s="143"/>
      <c r="Q46" s="143"/>
      <c r="R46" s="145"/>
      <c r="S46" s="147"/>
      <c r="T46" s="143"/>
      <c r="U46" s="143"/>
      <c r="V46" s="145"/>
      <c r="W46" s="147"/>
      <c r="X46" s="143"/>
      <c r="Y46" s="143"/>
      <c r="Z46" s="145"/>
      <c r="AA46" s="147"/>
      <c r="AB46" s="143"/>
      <c r="AC46" s="143"/>
      <c r="AD46" s="145"/>
    </row>
    <row r="47" spans="2:30" ht="15" customHeight="1" x14ac:dyDescent="0.35">
      <c r="F47" s="411" t="str">
        <f t="shared" si="2"/>
        <v/>
      </c>
      <c r="G47" s="27"/>
      <c r="H47" s="144"/>
      <c r="I47" s="27"/>
      <c r="J47" s="33"/>
      <c r="K47" s="147"/>
      <c r="L47" s="143"/>
      <c r="M47" s="143"/>
      <c r="N47" s="145"/>
      <c r="O47" s="147"/>
      <c r="P47" s="143"/>
      <c r="Q47" s="143"/>
      <c r="R47" s="145"/>
      <c r="S47" s="147"/>
      <c r="T47" s="143"/>
      <c r="U47" s="143"/>
      <c r="V47" s="145"/>
      <c r="W47" s="147"/>
      <c r="X47" s="143"/>
      <c r="Y47" s="143"/>
      <c r="Z47" s="145"/>
      <c r="AA47" s="147"/>
      <c r="AB47" s="143"/>
      <c r="AC47" s="143"/>
      <c r="AD47" s="145"/>
    </row>
    <row r="48" spans="2:30" ht="15" customHeight="1" x14ac:dyDescent="0.35">
      <c r="F48" s="411" t="str">
        <f t="shared" si="2"/>
        <v/>
      </c>
      <c r="G48" s="27"/>
      <c r="H48" s="144"/>
      <c r="I48" s="27"/>
      <c r="J48" s="33"/>
      <c r="K48" s="147"/>
      <c r="L48" s="143"/>
      <c r="M48" s="143"/>
      <c r="N48" s="145"/>
      <c r="O48" s="147"/>
      <c r="P48" s="143"/>
      <c r="Q48" s="143"/>
      <c r="R48" s="145"/>
      <c r="S48" s="147"/>
      <c r="T48" s="143"/>
      <c r="U48" s="143"/>
      <c r="V48" s="145"/>
      <c r="W48" s="147"/>
      <c r="X48" s="143"/>
      <c r="Y48" s="143"/>
      <c r="Z48" s="145"/>
      <c r="AA48" s="147"/>
      <c r="AB48" s="143"/>
      <c r="AC48" s="143"/>
      <c r="AD48" s="145"/>
    </row>
    <row r="49" spans="6:30" ht="15" customHeight="1" x14ac:dyDescent="0.35">
      <c r="F49" s="411" t="str">
        <f t="shared" si="2"/>
        <v/>
      </c>
      <c r="G49" s="27"/>
      <c r="H49" s="144"/>
      <c r="I49" s="27"/>
      <c r="J49" s="33"/>
      <c r="K49" s="147"/>
      <c r="L49" s="143"/>
      <c r="M49" s="143"/>
      <c r="N49" s="145"/>
      <c r="O49" s="147"/>
      <c r="P49" s="143"/>
      <c r="Q49" s="143"/>
      <c r="R49" s="145"/>
      <c r="S49" s="147"/>
      <c r="T49" s="143"/>
      <c r="U49" s="143"/>
      <c r="V49" s="145"/>
      <c r="W49" s="147"/>
      <c r="X49" s="143"/>
      <c r="Y49" s="143"/>
      <c r="Z49" s="145"/>
      <c r="AA49" s="147"/>
      <c r="AB49" s="143"/>
      <c r="AC49" s="143"/>
      <c r="AD49" s="145"/>
    </row>
    <row r="50" spans="6:30" ht="15" customHeight="1" x14ac:dyDescent="0.35">
      <c r="F50" s="411" t="str">
        <f t="shared" si="2"/>
        <v/>
      </c>
      <c r="G50" s="27"/>
      <c r="H50" s="144"/>
      <c r="I50" s="27"/>
      <c r="J50" s="33"/>
      <c r="K50" s="147"/>
      <c r="L50" s="143"/>
      <c r="M50" s="143"/>
      <c r="N50" s="145"/>
      <c r="O50" s="147"/>
      <c r="P50" s="143"/>
      <c r="Q50" s="143"/>
      <c r="R50" s="145"/>
      <c r="S50" s="147"/>
      <c r="T50" s="143"/>
      <c r="U50" s="143"/>
      <c r="V50" s="145"/>
      <c r="W50" s="147"/>
      <c r="X50" s="143"/>
      <c r="Y50" s="143"/>
      <c r="Z50" s="145"/>
      <c r="AA50" s="147"/>
      <c r="AB50" s="143"/>
      <c r="AC50" s="143"/>
      <c r="AD50" s="145"/>
    </row>
    <row r="51" spans="6:30" ht="15" customHeight="1" x14ac:dyDescent="0.35">
      <c r="F51" s="411" t="str">
        <f t="shared" si="2"/>
        <v/>
      </c>
      <c r="G51" s="27"/>
      <c r="H51" s="144"/>
      <c r="I51" s="27"/>
      <c r="J51" s="33"/>
      <c r="K51" s="147"/>
      <c r="L51" s="143"/>
      <c r="M51" s="143"/>
      <c r="N51" s="145"/>
      <c r="O51" s="147"/>
      <c r="P51" s="143"/>
      <c r="Q51" s="143"/>
      <c r="R51" s="145"/>
      <c r="S51" s="147"/>
      <c r="T51" s="143"/>
      <c r="U51" s="143"/>
      <c r="V51" s="145"/>
      <c r="W51" s="147"/>
      <c r="X51" s="143"/>
      <c r="Y51" s="143"/>
      <c r="Z51" s="145"/>
      <c r="AA51" s="147"/>
      <c r="AB51" s="143"/>
      <c r="AC51" s="143"/>
      <c r="AD51" s="145"/>
    </row>
    <row r="52" spans="6:30" ht="15" customHeight="1" x14ac:dyDescent="0.35">
      <c r="F52" s="411" t="str">
        <f t="shared" si="2"/>
        <v/>
      </c>
      <c r="G52" s="27"/>
      <c r="H52" s="144"/>
      <c r="I52" s="27"/>
      <c r="J52" s="33"/>
      <c r="K52" s="147"/>
      <c r="L52" s="143"/>
      <c r="M52" s="143"/>
      <c r="N52" s="145"/>
      <c r="O52" s="147"/>
      <c r="P52" s="143"/>
      <c r="Q52" s="143"/>
      <c r="R52" s="145"/>
      <c r="S52" s="147"/>
      <c r="T52" s="143"/>
      <c r="U52" s="143"/>
      <c r="V52" s="145"/>
      <c r="W52" s="147"/>
      <c r="X52" s="143"/>
      <c r="Y52" s="143"/>
      <c r="Z52" s="145"/>
      <c r="AA52" s="147"/>
      <c r="AB52" s="143"/>
      <c r="AC52" s="143"/>
      <c r="AD52" s="145"/>
    </row>
    <row r="53" spans="6:30" ht="15" customHeight="1" x14ac:dyDescent="0.35">
      <c r="F53" s="411" t="str">
        <f t="shared" si="2"/>
        <v/>
      </c>
      <c r="G53" s="27"/>
      <c r="H53" s="144"/>
      <c r="I53" s="27"/>
      <c r="J53" s="33"/>
      <c r="K53" s="147"/>
      <c r="L53" s="143"/>
      <c r="M53" s="143"/>
      <c r="N53" s="145"/>
      <c r="O53" s="147"/>
      <c r="P53" s="143"/>
      <c r="Q53" s="143"/>
      <c r="R53" s="145"/>
      <c r="S53" s="147"/>
      <c r="T53" s="143"/>
      <c r="U53" s="143"/>
      <c r="V53" s="145"/>
      <c r="W53" s="147"/>
      <c r="X53" s="143"/>
      <c r="Y53" s="143"/>
      <c r="Z53" s="145"/>
      <c r="AA53" s="147"/>
      <c r="AB53" s="143"/>
      <c r="AC53" s="143"/>
      <c r="AD53" s="145"/>
    </row>
    <row r="54" spans="6:30" ht="15" customHeight="1" x14ac:dyDescent="0.35">
      <c r="F54" s="411" t="str">
        <f t="shared" si="2"/>
        <v/>
      </c>
      <c r="G54" s="27"/>
      <c r="H54" s="144"/>
      <c r="I54" s="27"/>
      <c r="J54" s="33"/>
      <c r="K54" s="147"/>
      <c r="L54" s="143"/>
      <c r="M54" s="143"/>
      <c r="N54" s="145"/>
      <c r="O54" s="147"/>
      <c r="P54" s="143"/>
      <c r="Q54" s="143"/>
      <c r="R54" s="145"/>
      <c r="S54" s="147"/>
      <c r="T54" s="143"/>
      <c r="U54" s="143"/>
      <c r="V54" s="145"/>
      <c r="W54" s="147"/>
      <c r="X54" s="143"/>
      <c r="Y54" s="143"/>
      <c r="Z54" s="145"/>
      <c r="AA54" s="147"/>
      <c r="AB54" s="143"/>
      <c r="AC54" s="143"/>
      <c r="AD54" s="145"/>
    </row>
    <row r="55" spans="6:30" ht="15" customHeight="1" x14ac:dyDescent="0.35">
      <c r="F55" s="411" t="str">
        <f t="shared" si="2"/>
        <v/>
      </c>
      <c r="G55" s="27"/>
      <c r="H55" s="144"/>
      <c r="I55" s="27"/>
      <c r="J55" s="33"/>
      <c r="K55" s="147"/>
      <c r="L55" s="143"/>
      <c r="M55" s="143"/>
      <c r="N55" s="145"/>
      <c r="O55" s="147"/>
      <c r="P55" s="143"/>
      <c r="Q55" s="143"/>
      <c r="R55" s="145"/>
      <c r="S55" s="147"/>
      <c r="T55" s="143"/>
      <c r="U55" s="143"/>
      <c r="V55" s="145"/>
      <c r="W55" s="147"/>
      <c r="X55" s="143"/>
      <c r="Y55" s="143"/>
      <c r="Z55" s="145"/>
      <c r="AA55" s="147"/>
      <c r="AB55" s="143"/>
      <c r="AC55" s="143"/>
      <c r="AD55" s="145"/>
    </row>
    <row r="56" spans="6:30" ht="15" customHeight="1" x14ac:dyDescent="0.35">
      <c r="F56" s="411" t="str">
        <f t="shared" si="2"/>
        <v/>
      </c>
      <c r="G56" s="27"/>
      <c r="H56" s="144"/>
      <c r="I56" s="27"/>
      <c r="J56" s="33"/>
      <c r="K56" s="147"/>
      <c r="L56" s="143"/>
      <c r="M56" s="143"/>
      <c r="N56" s="145"/>
      <c r="O56" s="147"/>
      <c r="P56" s="143"/>
      <c r="Q56" s="143"/>
      <c r="R56" s="145"/>
      <c r="S56" s="147"/>
      <c r="T56" s="143"/>
      <c r="U56" s="143"/>
      <c r="V56" s="145"/>
      <c r="W56" s="147"/>
      <c r="X56" s="143"/>
      <c r="Y56" s="143"/>
      <c r="Z56" s="145"/>
      <c r="AA56" s="147"/>
      <c r="AB56" s="143"/>
      <c r="AC56" s="143"/>
      <c r="AD56" s="145"/>
    </row>
    <row r="57" spans="6:30" ht="15" customHeight="1" x14ac:dyDescent="0.35">
      <c r="F57" s="411" t="str">
        <f t="shared" si="2"/>
        <v/>
      </c>
      <c r="G57" s="27"/>
      <c r="H57" s="144"/>
      <c r="I57" s="27"/>
      <c r="J57" s="33"/>
      <c r="K57" s="147"/>
      <c r="L57" s="143"/>
      <c r="M57" s="143"/>
      <c r="N57" s="145"/>
      <c r="O57" s="147"/>
      <c r="P57" s="143"/>
      <c r="Q57" s="143"/>
      <c r="R57" s="145"/>
      <c r="S57" s="147"/>
      <c r="T57" s="143"/>
      <c r="U57" s="143"/>
      <c r="V57" s="145"/>
      <c r="W57" s="147"/>
      <c r="X57" s="143"/>
      <c r="Y57" s="143"/>
      <c r="Z57" s="145"/>
      <c r="AA57" s="147"/>
      <c r="AB57" s="143"/>
      <c r="AC57" s="143"/>
      <c r="AD57" s="145"/>
    </row>
    <row r="58" spans="6:30" ht="15" customHeight="1" x14ac:dyDescent="0.35">
      <c r="F58" s="411" t="str">
        <f t="shared" ref="F58:F89" si="3">IF(G58="","",ROW(A33))</f>
        <v/>
      </c>
      <c r="G58" s="27"/>
      <c r="H58" s="144"/>
      <c r="I58" s="27"/>
      <c r="J58" s="33"/>
      <c r="K58" s="147"/>
      <c r="L58" s="143"/>
      <c r="M58" s="143"/>
      <c r="N58" s="145"/>
      <c r="O58" s="147"/>
      <c r="P58" s="143"/>
      <c r="Q58" s="143"/>
      <c r="R58" s="145"/>
      <c r="S58" s="147"/>
      <c r="T58" s="143"/>
      <c r="U58" s="143"/>
      <c r="V58" s="145"/>
      <c r="W58" s="147"/>
      <c r="X58" s="143"/>
      <c r="Y58" s="143"/>
      <c r="Z58" s="145"/>
      <c r="AA58" s="147"/>
      <c r="AB58" s="143"/>
      <c r="AC58" s="143"/>
      <c r="AD58" s="145"/>
    </row>
    <row r="59" spans="6:30" ht="15" customHeight="1" x14ac:dyDescent="0.35">
      <c r="F59" s="411" t="str">
        <f t="shared" si="3"/>
        <v/>
      </c>
      <c r="G59" s="27"/>
      <c r="H59" s="144"/>
      <c r="I59" s="27"/>
      <c r="J59" s="33"/>
      <c r="K59" s="147"/>
      <c r="L59" s="143"/>
      <c r="M59" s="143"/>
      <c r="N59" s="145"/>
      <c r="O59" s="147"/>
      <c r="P59" s="143"/>
      <c r="Q59" s="143"/>
      <c r="R59" s="145"/>
      <c r="S59" s="147"/>
      <c r="T59" s="143"/>
      <c r="U59" s="143"/>
      <c r="V59" s="145"/>
      <c r="W59" s="147"/>
      <c r="X59" s="143"/>
      <c r="Y59" s="143"/>
      <c r="Z59" s="145"/>
      <c r="AA59" s="147"/>
      <c r="AB59" s="143"/>
      <c r="AC59" s="143"/>
      <c r="AD59" s="145"/>
    </row>
    <row r="60" spans="6:30" ht="15" customHeight="1" x14ac:dyDescent="0.35">
      <c r="F60" s="411" t="str">
        <f t="shared" si="3"/>
        <v/>
      </c>
      <c r="G60" s="27"/>
      <c r="H60" s="144"/>
      <c r="I60" s="27"/>
      <c r="J60" s="33"/>
      <c r="K60" s="147"/>
      <c r="L60" s="143"/>
      <c r="M60" s="143"/>
      <c r="N60" s="145"/>
      <c r="O60" s="147"/>
      <c r="P60" s="143"/>
      <c r="Q60" s="143"/>
      <c r="R60" s="145"/>
      <c r="S60" s="147"/>
      <c r="T60" s="143"/>
      <c r="U60" s="143"/>
      <c r="V60" s="145"/>
      <c r="W60" s="147"/>
      <c r="X60" s="143"/>
      <c r="Y60" s="143"/>
      <c r="Z60" s="145"/>
      <c r="AA60" s="147"/>
      <c r="AB60" s="143"/>
      <c r="AC60" s="143"/>
      <c r="AD60" s="145"/>
    </row>
    <row r="61" spans="6:30" ht="15" customHeight="1" x14ac:dyDescent="0.35">
      <c r="F61" s="411" t="str">
        <f t="shared" si="3"/>
        <v/>
      </c>
      <c r="G61" s="27"/>
      <c r="H61" s="144"/>
      <c r="I61" s="27"/>
      <c r="J61" s="33"/>
      <c r="K61" s="147"/>
      <c r="L61" s="143"/>
      <c r="M61" s="143"/>
      <c r="N61" s="145"/>
      <c r="O61" s="147"/>
      <c r="P61" s="143"/>
      <c r="Q61" s="143"/>
      <c r="R61" s="145"/>
      <c r="S61" s="147"/>
      <c r="T61" s="143"/>
      <c r="U61" s="143"/>
      <c r="V61" s="145"/>
      <c r="W61" s="147"/>
      <c r="X61" s="143"/>
      <c r="Y61" s="143"/>
      <c r="Z61" s="145"/>
      <c r="AA61" s="147"/>
      <c r="AB61" s="143"/>
      <c r="AC61" s="143"/>
      <c r="AD61" s="145"/>
    </row>
    <row r="62" spans="6:30" ht="15" customHeight="1" x14ac:dyDescent="0.35">
      <c r="F62" s="411" t="str">
        <f t="shared" si="3"/>
        <v/>
      </c>
      <c r="G62" s="27"/>
      <c r="H62" s="144"/>
      <c r="I62" s="27"/>
      <c r="J62" s="33"/>
      <c r="K62" s="147"/>
      <c r="L62" s="143"/>
      <c r="M62" s="143"/>
      <c r="N62" s="145"/>
      <c r="O62" s="147"/>
      <c r="P62" s="143"/>
      <c r="Q62" s="143"/>
      <c r="R62" s="145"/>
      <c r="S62" s="147"/>
      <c r="T62" s="143"/>
      <c r="U62" s="143"/>
      <c r="V62" s="145"/>
      <c r="W62" s="147"/>
      <c r="X62" s="143"/>
      <c r="Y62" s="143"/>
      <c r="Z62" s="145"/>
      <c r="AA62" s="147"/>
      <c r="AB62" s="143"/>
      <c r="AC62" s="143"/>
      <c r="AD62" s="145"/>
    </row>
    <row r="63" spans="6:30" ht="15" customHeight="1" x14ac:dyDescent="0.35">
      <c r="F63" s="411" t="str">
        <f t="shared" si="3"/>
        <v/>
      </c>
      <c r="G63" s="27"/>
      <c r="H63" s="144"/>
      <c r="I63" s="27"/>
      <c r="J63" s="33"/>
      <c r="K63" s="147"/>
      <c r="L63" s="143"/>
      <c r="M63" s="143"/>
      <c r="N63" s="145"/>
      <c r="O63" s="147"/>
      <c r="P63" s="143"/>
      <c r="Q63" s="143"/>
      <c r="R63" s="145"/>
      <c r="S63" s="147"/>
      <c r="T63" s="143"/>
      <c r="U63" s="143"/>
      <c r="V63" s="145"/>
      <c r="W63" s="147"/>
      <c r="X63" s="143"/>
      <c r="Y63" s="143"/>
      <c r="Z63" s="145"/>
      <c r="AA63" s="147"/>
      <c r="AB63" s="143"/>
      <c r="AC63" s="143"/>
      <c r="AD63" s="145"/>
    </row>
    <row r="64" spans="6:30" ht="15" customHeight="1" x14ac:dyDescent="0.35">
      <c r="F64" s="411" t="str">
        <f t="shared" si="3"/>
        <v/>
      </c>
      <c r="G64" s="27"/>
      <c r="H64" s="144"/>
      <c r="I64" s="27"/>
      <c r="J64" s="33"/>
      <c r="K64" s="147"/>
      <c r="L64" s="143"/>
      <c r="M64" s="143"/>
      <c r="N64" s="145"/>
      <c r="O64" s="147"/>
      <c r="P64" s="143"/>
      <c r="Q64" s="143"/>
      <c r="R64" s="145"/>
      <c r="S64" s="147"/>
      <c r="T64" s="143"/>
      <c r="U64" s="143"/>
      <c r="V64" s="145"/>
      <c r="W64" s="147"/>
      <c r="X64" s="143"/>
      <c r="Y64" s="143"/>
      <c r="Z64" s="145"/>
      <c r="AA64" s="147"/>
      <c r="AB64" s="143"/>
      <c r="AC64" s="143"/>
      <c r="AD64" s="145"/>
    </row>
    <row r="65" spans="6:30" ht="15" customHeight="1" x14ac:dyDescent="0.35">
      <c r="F65" s="411" t="str">
        <f t="shared" si="3"/>
        <v/>
      </c>
      <c r="G65" s="27"/>
      <c r="H65" s="144"/>
      <c r="I65" s="27"/>
      <c r="J65" s="33"/>
      <c r="K65" s="147"/>
      <c r="L65" s="143"/>
      <c r="M65" s="143"/>
      <c r="N65" s="145"/>
      <c r="O65" s="147"/>
      <c r="P65" s="143"/>
      <c r="Q65" s="143"/>
      <c r="R65" s="145"/>
      <c r="S65" s="147"/>
      <c r="T65" s="143"/>
      <c r="U65" s="143"/>
      <c r="V65" s="145"/>
      <c r="W65" s="147"/>
      <c r="X65" s="143"/>
      <c r="Y65" s="143"/>
      <c r="Z65" s="145"/>
      <c r="AA65" s="147"/>
      <c r="AB65" s="143"/>
      <c r="AC65" s="143"/>
      <c r="AD65" s="145"/>
    </row>
    <row r="66" spans="6:30" ht="15" customHeight="1" x14ac:dyDescent="0.35">
      <c r="F66" s="411" t="str">
        <f t="shared" si="3"/>
        <v/>
      </c>
      <c r="G66" s="27"/>
      <c r="H66" s="144"/>
      <c r="I66" s="27"/>
      <c r="J66" s="33"/>
      <c r="K66" s="147"/>
      <c r="L66" s="143"/>
      <c r="M66" s="143"/>
      <c r="N66" s="145"/>
      <c r="O66" s="147"/>
      <c r="P66" s="143"/>
      <c r="Q66" s="143"/>
      <c r="R66" s="145"/>
      <c r="S66" s="147"/>
      <c r="T66" s="143"/>
      <c r="U66" s="143"/>
      <c r="V66" s="145"/>
      <c r="W66" s="147"/>
      <c r="X66" s="143"/>
      <c r="Y66" s="143"/>
      <c r="Z66" s="145"/>
      <c r="AA66" s="147"/>
      <c r="AB66" s="143"/>
      <c r="AC66" s="143"/>
      <c r="AD66" s="145"/>
    </row>
    <row r="67" spans="6:30" ht="15" customHeight="1" x14ac:dyDescent="0.35">
      <c r="F67" s="411" t="str">
        <f t="shared" si="3"/>
        <v/>
      </c>
      <c r="G67" s="27"/>
      <c r="H67" s="144"/>
      <c r="I67" s="27"/>
      <c r="J67" s="33"/>
      <c r="K67" s="147"/>
      <c r="L67" s="143"/>
      <c r="M67" s="143"/>
      <c r="N67" s="145"/>
      <c r="O67" s="147"/>
      <c r="P67" s="143"/>
      <c r="Q67" s="143"/>
      <c r="R67" s="145"/>
      <c r="S67" s="147"/>
      <c r="T67" s="143"/>
      <c r="U67" s="143"/>
      <c r="V67" s="145"/>
      <c r="W67" s="147"/>
      <c r="X67" s="143"/>
      <c r="Y67" s="143"/>
      <c r="Z67" s="145"/>
      <c r="AA67" s="147"/>
      <c r="AB67" s="143"/>
      <c r="AC67" s="143"/>
      <c r="AD67" s="145"/>
    </row>
    <row r="68" spans="6:30" ht="15" customHeight="1" x14ac:dyDescent="0.35">
      <c r="F68" s="411" t="str">
        <f t="shared" si="3"/>
        <v/>
      </c>
      <c r="G68" s="27"/>
      <c r="H68" s="144"/>
      <c r="I68" s="27"/>
      <c r="J68" s="33"/>
      <c r="K68" s="147"/>
      <c r="L68" s="143"/>
      <c r="M68" s="143"/>
      <c r="N68" s="145"/>
      <c r="O68" s="147"/>
      <c r="P68" s="143"/>
      <c r="Q68" s="143"/>
      <c r="R68" s="145"/>
      <c r="S68" s="147"/>
      <c r="T68" s="143"/>
      <c r="U68" s="143"/>
      <c r="V68" s="145"/>
      <c r="W68" s="147"/>
      <c r="X68" s="143"/>
      <c r="Y68" s="143"/>
      <c r="Z68" s="145"/>
      <c r="AA68" s="147"/>
      <c r="AB68" s="143"/>
      <c r="AC68" s="143"/>
      <c r="AD68" s="145"/>
    </row>
    <row r="69" spans="6:30" ht="15" customHeight="1" x14ac:dyDescent="0.35">
      <c r="F69" s="411" t="str">
        <f t="shared" si="3"/>
        <v/>
      </c>
      <c r="G69" s="27"/>
      <c r="H69" s="144"/>
      <c r="I69" s="27"/>
      <c r="J69" s="33"/>
      <c r="K69" s="147"/>
      <c r="L69" s="143"/>
      <c r="M69" s="143"/>
      <c r="N69" s="145"/>
      <c r="O69" s="147"/>
      <c r="P69" s="143"/>
      <c r="Q69" s="143"/>
      <c r="R69" s="145"/>
      <c r="S69" s="147"/>
      <c r="T69" s="143"/>
      <c r="U69" s="143"/>
      <c r="V69" s="145"/>
      <c r="W69" s="147"/>
      <c r="X69" s="143"/>
      <c r="Y69" s="143"/>
      <c r="Z69" s="145"/>
      <c r="AA69" s="147"/>
      <c r="AB69" s="143"/>
      <c r="AC69" s="143"/>
      <c r="AD69" s="145"/>
    </row>
    <row r="70" spans="6:30" ht="15" customHeight="1" x14ac:dyDescent="0.35">
      <c r="F70" s="411" t="str">
        <f t="shared" si="3"/>
        <v/>
      </c>
      <c r="G70" s="27"/>
      <c r="H70" s="144"/>
      <c r="I70" s="27"/>
      <c r="J70" s="33"/>
      <c r="K70" s="147"/>
      <c r="L70" s="143"/>
      <c r="M70" s="143"/>
      <c r="N70" s="145"/>
      <c r="O70" s="147"/>
      <c r="P70" s="143"/>
      <c r="Q70" s="143"/>
      <c r="R70" s="145"/>
      <c r="S70" s="147"/>
      <c r="T70" s="143"/>
      <c r="U70" s="143"/>
      <c r="V70" s="145"/>
      <c r="W70" s="147"/>
      <c r="X70" s="143"/>
      <c r="Y70" s="143"/>
      <c r="Z70" s="145"/>
      <c r="AA70" s="147"/>
      <c r="AB70" s="143"/>
      <c r="AC70" s="143"/>
      <c r="AD70" s="145"/>
    </row>
    <row r="71" spans="6:30" ht="15" customHeight="1" x14ac:dyDescent="0.35">
      <c r="F71" s="411" t="str">
        <f t="shared" si="3"/>
        <v/>
      </c>
      <c r="G71" s="27"/>
      <c r="H71" s="144"/>
      <c r="I71" s="27"/>
      <c r="J71" s="33"/>
      <c r="K71" s="147"/>
      <c r="L71" s="143"/>
      <c r="M71" s="143"/>
      <c r="N71" s="145"/>
      <c r="O71" s="147"/>
      <c r="P71" s="143"/>
      <c r="Q71" s="143"/>
      <c r="R71" s="145"/>
      <c r="S71" s="147"/>
      <c r="T71" s="143"/>
      <c r="U71" s="143"/>
      <c r="V71" s="145"/>
      <c r="W71" s="147"/>
      <c r="X71" s="143"/>
      <c r="Y71" s="143"/>
      <c r="Z71" s="145"/>
      <c r="AA71" s="147"/>
      <c r="AB71" s="143"/>
      <c r="AC71" s="143"/>
      <c r="AD71" s="145"/>
    </row>
    <row r="72" spans="6:30" ht="15" customHeight="1" x14ac:dyDescent="0.35">
      <c r="F72" s="411" t="str">
        <f t="shared" si="3"/>
        <v/>
      </c>
      <c r="G72" s="27"/>
      <c r="H72" s="144"/>
      <c r="I72" s="27"/>
      <c r="J72" s="33"/>
      <c r="K72" s="147"/>
      <c r="L72" s="143"/>
      <c r="M72" s="143"/>
      <c r="N72" s="145"/>
      <c r="O72" s="147"/>
      <c r="P72" s="143"/>
      <c r="Q72" s="143"/>
      <c r="R72" s="145"/>
      <c r="S72" s="147"/>
      <c r="T72" s="143"/>
      <c r="U72" s="143"/>
      <c r="V72" s="145"/>
      <c r="W72" s="147"/>
      <c r="X72" s="143"/>
      <c r="Y72" s="143"/>
      <c r="Z72" s="145"/>
      <c r="AA72" s="147"/>
      <c r="AB72" s="143"/>
      <c r="AC72" s="143"/>
      <c r="AD72" s="145"/>
    </row>
    <row r="73" spans="6:30" ht="15" customHeight="1" x14ac:dyDescent="0.35">
      <c r="F73" s="411" t="str">
        <f t="shared" si="3"/>
        <v/>
      </c>
      <c r="G73" s="27"/>
      <c r="H73" s="144"/>
      <c r="I73" s="27"/>
      <c r="J73" s="33"/>
      <c r="K73" s="147"/>
      <c r="L73" s="143"/>
      <c r="M73" s="143"/>
      <c r="N73" s="145"/>
      <c r="O73" s="147"/>
      <c r="P73" s="143"/>
      <c r="Q73" s="143"/>
      <c r="R73" s="145"/>
      <c r="S73" s="147"/>
      <c r="T73" s="143"/>
      <c r="U73" s="143"/>
      <c r="V73" s="145"/>
      <c r="W73" s="147"/>
      <c r="X73" s="143"/>
      <c r="Y73" s="143"/>
      <c r="Z73" s="145"/>
      <c r="AA73" s="147"/>
      <c r="AB73" s="143"/>
      <c r="AC73" s="143"/>
      <c r="AD73" s="145"/>
    </row>
    <row r="74" spans="6:30" ht="15" customHeight="1" x14ac:dyDescent="0.35">
      <c r="F74" s="411" t="str">
        <f t="shared" si="3"/>
        <v/>
      </c>
      <c r="G74" s="27"/>
      <c r="H74" s="144"/>
      <c r="I74" s="27"/>
      <c r="J74" s="33"/>
      <c r="K74" s="147"/>
      <c r="L74" s="143"/>
      <c r="M74" s="143"/>
      <c r="N74" s="145"/>
      <c r="O74" s="147"/>
      <c r="P74" s="143"/>
      <c r="Q74" s="143"/>
      <c r="R74" s="145"/>
      <c r="S74" s="147"/>
      <c r="T74" s="143"/>
      <c r="U74" s="143"/>
      <c r="V74" s="145"/>
      <c r="W74" s="147"/>
      <c r="X74" s="143"/>
      <c r="Y74" s="143"/>
      <c r="Z74" s="145"/>
      <c r="AA74" s="147"/>
      <c r="AB74" s="143"/>
      <c r="AC74" s="143"/>
      <c r="AD74" s="145"/>
    </row>
    <row r="75" spans="6:30" ht="15" customHeight="1" x14ac:dyDescent="0.35">
      <c r="F75" s="411" t="str">
        <f t="shared" si="3"/>
        <v/>
      </c>
      <c r="G75" s="27"/>
      <c r="H75" s="144"/>
      <c r="I75" s="27"/>
      <c r="J75" s="33"/>
      <c r="K75" s="147"/>
      <c r="L75" s="143"/>
      <c r="M75" s="143"/>
      <c r="N75" s="145"/>
      <c r="O75" s="147"/>
      <c r="P75" s="143"/>
      <c r="Q75" s="143"/>
      <c r="R75" s="145"/>
      <c r="S75" s="147"/>
      <c r="T75" s="143"/>
      <c r="U75" s="143"/>
      <c r="V75" s="145"/>
      <c r="W75" s="147"/>
      <c r="X75" s="143"/>
      <c r="Y75" s="143"/>
      <c r="Z75" s="145"/>
      <c r="AA75" s="147"/>
      <c r="AB75" s="143"/>
      <c r="AC75" s="143"/>
      <c r="AD75" s="145"/>
    </row>
    <row r="76" spans="6:30" ht="15" customHeight="1" x14ac:dyDescent="0.35">
      <c r="F76" s="411" t="str">
        <f t="shared" si="3"/>
        <v/>
      </c>
      <c r="G76" s="27"/>
      <c r="H76" s="144"/>
      <c r="I76" s="27"/>
      <c r="J76" s="33"/>
      <c r="K76" s="147"/>
      <c r="L76" s="143"/>
      <c r="M76" s="143"/>
      <c r="N76" s="145"/>
      <c r="O76" s="147"/>
      <c r="P76" s="143"/>
      <c r="Q76" s="143"/>
      <c r="R76" s="145"/>
      <c r="S76" s="147"/>
      <c r="T76" s="143"/>
      <c r="U76" s="143"/>
      <c r="V76" s="145"/>
      <c r="W76" s="147"/>
      <c r="X76" s="143"/>
      <c r="Y76" s="143"/>
      <c r="Z76" s="145"/>
      <c r="AA76" s="147"/>
      <c r="AB76" s="143"/>
      <c r="AC76" s="143"/>
      <c r="AD76" s="145"/>
    </row>
    <row r="77" spans="6:30" ht="15" customHeight="1" x14ac:dyDescent="0.35">
      <c r="F77" s="411" t="str">
        <f t="shared" si="3"/>
        <v/>
      </c>
      <c r="G77" s="27"/>
      <c r="H77" s="144"/>
      <c r="I77" s="27"/>
      <c r="J77" s="33"/>
      <c r="K77" s="147"/>
      <c r="L77" s="143"/>
      <c r="M77" s="143"/>
      <c r="N77" s="145"/>
      <c r="O77" s="147"/>
      <c r="P77" s="143"/>
      <c r="Q77" s="143"/>
      <c r="R77" s="145"/>
      <c r="S77" s="147"/>
      <c r="T77" s="143"/>
      <c r="U77" s="143"/>
      <c r="V77" s="145"/>
      <c r="W77" s="147"/>
      <c r="X77" s="143"/>
      <c r="Y77" s="143"/>
      <c r="Z77" s="145"/>
      <c r="AA77" s="147"/>
      <c r="AB77" s="143"/>
      <c r="AC77" s="143"/>
      <c r="AD77" s="145"/>
    </row>
    <row r="78" spans="6:30" ht="15" customHeight="1" x14ac:dyDescent="0.35">
      <c r="F78" s="411" t="str">
        <f t="shared" si="3"/>
        <v/>
      </c>
      <c r="G78" s="27"/>
      <c r="H78" s="144"/>
      <c r="I78" s="27"/>
      <c r="J78" s="33"/>
      <c r="K78" s="147"/>
      <c r="L78" s="143"/>
      <c r="M78" s="143"/>
      <c r="N78" s="145"/>
      <c r="O78" s="147"/>
      <c r="P78" s="143"/>
      <c r="Q78" s="143"/>
      <c r="R78" s="145"/>
      <c r="S78" s="147"/>
      <c r="T78" s="143"/>
      <c r="U78" s="143"/>
      <c r="V78" s="145"/>
      <c r="W78" s="147"/>
      <c r="X78" s="143"/>
      <c r="Y78" s="143"/>
      <c r="Z78" s="145"/>
      <c r="AA78" s="147"/>
      <c r="AB78" s="143"/>
      <c r="AC78" s="143"/>
      <c r="AD78" s="145"/>
    </row>
    <row r="79" spans="6:30" ht="15" customHeight="1" x14ac:dyDescent="0.35">
      <c r="F79" s="411" t="str">
        <f t="shared" si="3"/>
        <v/>
      </c>
      <c r="G79" s="27"/>
      <c r="H79" s="144"/>
      <c r="I79" s="27"/>
      <c r="J79" s="33"/>
      <c r="K79" s="147"/>
      <c r="L79" s="143"/>
      <c r="M79" s="143"/>
      <c r="N79" s="145"/>
      <c r="O79" s="147"/>
      <c r="P79" s="143"/>
      <c r="Q79" s="143"/>
      <c r="R79" s="145"/>
      <c r="S79" s="147"/>
      <c r="T79" s="143"/>
      <c r="U79" s="143"/>
      <c r="V79" s="145"/>
      <c r="W79" s="147"/>
      <c r="X79" s="143"/>
      <c r="Y79" s="143"/>
      <c r="Z79" s="145"/>
      <c r="AA79" s="147"/>
      <c r="AB79" s="143"/>
      <c r="AC79" s="143"/>
      <c r="AD79" s="145"/>
    </row>
    <row r="80" spans="6:30" ht="15" customHeight="1" x14ac:dyDescent="0.35">
      <c r="F80" s="411" t="str">
        <f t="shared" si="3"/>
        <v/>
      </c>
      <c r="G80" s="27"/>
      <c r="H80" s="144"/>
      <c r="I80" s="27"/>
      <c r="J80" s="33"/>
      <c r="K80" s="147"/>
      <c r="L80" s="143"/>
      <c r="M80" s="143"/>
      <c r="N80" s="145"/>
      <c r="O80" s="147"/>
      <c r="P80" s="143"/>
      <c r="Q80" s="143"/>
      <c r="R80" s="145"/>
      <c r="S80" s="147"/>
      <c r="T80" s="143"/>
      <c r="U80" s="143"/>
      <c r="V80" s="145"/>
      <c r="W80" s="147"/>
      <c r="X80" s="143"/>
      <c r="Y80" s="143"/>
      <c r="Z80" s="145"/>
      <c r="AA80" s="147"/>
      <c r="AB80" s="143"/>
      <c r="AC80" s="143"/>
      <c r="AD80" s="145"/>
    </row>
    <row r="81" spans="6:30" ht="15" customHeight="1" x14ac:dyDescent="0.35">
      <c r="F81" s="411" t="str">
        <f t="shared" si="3"/>
        <v/>
      </c>
      <c r="G81" s="27"/>
      <c r="H81" s="144"/>
      <c r="I81" s="27"/>
      <c r="J81" s="33"/>
      <c r="K81" s="147"/>
      <c r="L81" s="143"/>
      <c r="M81" s="143"/>
      <c r="N81" s="145"/>
      <c r="O81" s="147"/>
      <c r="P81" s="143"/>
      <c r="Q81" s="143"/>
      <c r="R81" s="145"/>
      <c r="S81" s="147"/>
      <c r="T81" s="143"/>
      <c r="U81" s="143"/>
      <c r="V81" s="145"/>
      <c r="W81" s="147"/>
      <c r="X81" s="143"/>
      <c r="Y81" s="143"/>
      <c r="Z81" s="145"/>
      <c r="AA81" s="147"/>
      <c r="AB81" s="143"/>
      <c r="AC81" s="143"/>
      <c r="AD81" s="145"/>
    </row>
    <row r="82" spans="6:30" ht="15" customHeight="1" x14ac:dyDescent="0.35">
      <c r="F82" s="411" t="str">
        <f t="shared" si="3"/>
        <v/>
      </c>
      <c r="G82" s="27"/>
      <c r="H82" s="144"/>
      <c r="I82" s="27"/>
      <c r="J82" s="33"/>
      <c r="K82" s="147"/>
      <c r="L82" s="143"/>
      <c r="M82" s="143"/>
      <c r="N82" s="145"/>
      <c r="O82" s="147"/>
      <c r="P82" s="143"/>
      <c r="Q82" s="143"/>
      <c r="R82" s="145"/>
      <c r="S82" s="147"/>
      <c r="T82" s="143"/>
      <c r="U82" s="143"/>
      <c r="V82" s="145"/>
      <c r="W82" s="147"/>
      <c r="X82" s="143"/>
      <c r="Y82" s="143"/>
      <c r="Z82" s="145"/>
      <c r="AA82" s="147"/>
      <c r="AB82" s="143"/>
      <c r="AC82" s="143"/>
      <c r="AD82" s="145"/>
    </row>
    <row r="83" spans="6:30" ht="15" customHeight="1" x14ac:dyDescent="0.35">
      <c r="F83" s="411" t="str">
        <f t="shared" si="3"/>
        <v/>
      </c>
      <c r="G83" s="27"/>
      <c r="H83" s="144"/>
      <c r="I83" s="27"/>
      <c r="J83" s="33"/>
      <c r="K83" s="147"/>
      <c r="L83" s="143"/>
      <c r="M83" s="143"/>
      <c r="N83" s="145"/>
      <c r="O83" s="147"/>
      <c r="P83" s="143"/>
      <c r="Q83" s="143"/>
      <c r="R83" s="145"/>
      <c r="S83" s="147"/>
      <c r="T83" s="143"/>
      <c r="U83" s="143"/>
      <c r="V83" s="145"/>
      <c r="W83" s="147"/>
      <c r="X83" s="143"/>
      <c r="Y83" s="143"/>
      <c r="Z83" s="145"/>
      <c r="AA83" s="147"/>
      <c r="AB83" s="143"/>
      <c r="AC83" s="143"/>
      <c r="AD83" s="145"/>
    </row>
    <row r="84" spans="6:30" ht="15" customHeight="1" x14ac:dyDescent="0.35">
      <c r="F84" s="411" t="str">
        <f t="shared" si="3"/>
        <v/>
      </c>
      <c r="G84" s="27"/>
      <c r="H84" s="144"/>
      <c r="I84" s="27"/>
      <c r="J84" s="33"/>
      <c r="K84" s="147"/>
      <c r="L84" s="143"/>
      <c r="M84" s="143"/>
      <c r="N84" s="145"/>
      <c r="O84" s="147"/>
      <c r="P84" s="143"/>
      <c r="Q84" s="143"/>
      <c r="R84" s="145"/>
      <c r="S84" s="147"/>
      <c r="T84" s="143"/>
      <c r="U84" s="143"/>
      <c r="V84" s="145"/>
      <c r="W84" s="147"/>
      <c r="X84" s="143"/>
      <c r="Y84" s="143"/>
      <c r="Z84" s="145"/>
      <c r="AA84" s="147"/>
      <c r="AB84" s="143"/>
      <c r="AC84" s="143"/>
      <c r="AD84" s="145"/>
    </row>
    <row r="85" spans="6:30" ht="15" customHeight="1" x14ac:dyDescent="0.35">
      <c r="F85" s="411" t="str">
        <f t="shared" si="3"/>
        <v/>
      </c>
      <c r="G85" s="27"/>
      <c r="H85" s="144"/>
      <c r="I85" s="27"/>
      <c r="J85" s="33"/>
      <c r="K85" s="147"/>
      <c r="L85" s="143"/>
      <c r="M85" s="143"/>
      <c r="N85" s="145"/>
      <c r="O85" s="147"/>
      <c r="P85" s="143"/>
      <c r="Q85" s="143"/>
      <c r="R85" s="145"/>
      <c r="S85" s="147"/>
      <c r="T85" s="143"/>
      <c r="U85" s="143"/>
      <c r="V85" s="145"/>
      <c r="W85" s="147"/>
      <c r="X85" s="143"/>
      <c r="Y85" s="143"/>
      <c r="Z85" s="145"/>
      <c r="AA85" s="147"/>
      <c r="AB85" s="143"/>
      <c r="AC85" s="143"/>
      <c r="AD85" s="145"/>
    </row>
    <row r="86" spans="6:30" ht="15" customHeight="1" x14ac:dyDescent="0.35">
      <c r="F86" s="411" t="str">
        <f t="shared" si="3"/>
        <v/>
      </c>
      <c r="G86" s="27"/>
      <c r="H86" s="144"/>
      <c r="I86" s="27"/>
      <c r="J86" s="33"/>
      <c r="K86" s="147"/>
      <c r="L86" s="143"/>
      <c r="M86" s="143"/>
      <c r="N86" s="145"/>
      <c r="O86" s="147"/>
      <c r="P86" s="143"/>
      <c r="Q86" s="143"/>
      <c r="R86" s="145"/>
      <c r="S86" s="147"/>
      <c r="T86" s="143"/>
      <c r="U86" s="143"/>
      <c r="V86" s="145"/>
      <c r="W86" s="147"/>
      <c r="X86" s="143"/>
      <c r="Y86" s="143"/>
      <c r="Z86" s="145"/>
      <c r="AA86" s="147"/>
      <c r="AB86" s="143"/>
      <c r="AC86" s="143"/>
      <c r="AD86" s="145"/>
    </row>
    <row r="87" spans="6:30" ht="15" customHeight="1" x14ac:dyDescent="0.35">
      <c r="F87" s="411" t="str">
        <f t="shared" si="3"/>
        <v/>
      </c>
      <c r="G87" s="27"/>
      <c r="H87" s="144"/>
      <c r="I87" s="27"/>
      <c r="J87" s="33"/>
      <c r="K87" s="147"/>
      <c r="L87" s="143"/>
      <c r="M87" s="143"/>
      <c r="N87" s="145"/>
      <c r="O87" s="147"/>
      <c r="P87" s="143"/>
      <c r="Q87" s="143"/>
      <c r="R87" s="145"/>
      <c r="S87" s="147"/>
      <c r="T87" s="143"/>
      <c r="U87" s="143"/>
      <c r="V87" s="145"/>
      <c r="W87" s="147"/>
      <c r="X87" s="143"/>
      <c r="Y87" s="143"/>
      <c r="Z87" s="145"/>
      <c r="AA87" s="147"/>
      <c r="AB87" s="143"/>
      <c r="AC87" s="143"/>
      <c r="AD87" s="145"/>
    </row>
    <row r="88" spans="6:30" ht="15" customHeight="1" x14ac:dyDescent="0.35">
      <c r="F88" s="411" t="str">
        <f t="shared" si="3"/>
        <v/>
      </c>
      <c r="G88" s="27"/>
      <c r="H88" s="144"/>
      <c r="I88" s="27"/>
      <c r="J88" s="33"/>
      <c r="K88" s="147"/>
      <c r="L88" s="143"/>
      <c r="M88" s="143"/>
      <c r="N88" s="145"/>
      <c r="O88" s="147"/>
      <c r="P88" s="143"/>
      <c r="Q88" s="143"/>
      <c r="R88" s="145"/>
      <c r="S88" s="147"/>
      <c r="T88" s="143"/>
      <c r="U88" s="143"/>
      <c r="V88" s="145"/>
      <c r="W88" s="147"/>
      <c r="X88" s="143"/>
      <c r="Y88" s="143"/>
      <c r="Z88" s="145"/>
      <c r="AA88" s="147"/>
      <c r="AB88" s="143"/>
      <c r="AC88" s="143"/>
      <c r="AD88" s="145"/>
    </row>
    <row r="89" spans="6:30" ht="15" customHeight="1" x14ac:dyDescent="0.35">
      <c r="F89" s="411" t="str">
        <f t="shared" si="3"/>
        <v/>
      </c>
      <c r="G89" s="27"/>
      <c r="H89" s="144"/>
      <c r="I89" s="27"/>
      <c r="J89" s="33"/>
      <c r="K89" s="147"/>
      <c r="L89" s="143"/>
      <c r="M89" s="143"/>
      <c r="N89" s="145"/>
      <c r="O89" s="147"/>
      <c r="P89" s="143"/>
      <c r="Q89" s="143"/>
      <c r="R89" s="145"/>
      <c r="S89" s="147"/>
      <c r="T89" s="143"/>
      <c r="U89" s="143"/>
      <c r="V89" s="145"/>
      <c r="W89" s="147"/>
      <c r="X89" s="143"/>
      <c r="Y89" s="143"/>
      <c r="Z89" s="145"/>
      <c r="AA89" s="147"/>
      <c r="AB89" s="143"/>
      <c r="AC89" s="143"/>
      <c r="AD89" s="145"/>
    </row>
    <row r="90" spans="6:30" ht="15" customHeight="1" x14ac:dyDescent="0.35">
      <c r="F90" s="411" t="str">
        <f t="shared" ref="F90:F121" si="4">IF(G90="","",ROW(A65))</f>
        <v/>
      </c>
      <c r="G90" s="27"/>
      <c r="H90" s="144"/>
      <c r="I90" s="27"/>
      <c r="J90" s="33"/>
      <c r="K90" s="147"/>
      <c r="L90" s="143"/>
      <c r="M90" s="143"/>
      <c r="N90" s="145"/>
      <c r="O90" s="147"/>
      <c r="P90" s="143"/>
      <c r="Q90" s="143"/>
      <c r="R90" s="145"/>
      <c r="S90" s="147"/>
      <c r="T90" s="143"/>
      <c r="U90" s="143"/>
      <c r="V90" s="145"/>
      <c r="W90" s="147"/>
      <c r="X90" s="143"/>
      <c r="Y90" s="143"/>
      <c r="Z90" s="145"/>
      <c r="AA90" s="147"/>
      <c r="AB90" s="143"/>
      <c r="AC90" s="143"/>
      <c r="AD90" s="145"/>
    </row>
    <row r="91" spans="6:30" ht="15" customHeight="1" x14ac:dyDescent="0.35">
      <c r="F91" s="411" t="str">
        <f t="shared" si="4"/>
        <v/>
      </c>
      <c r="G91" s="27"/>
      <c r="H91" s="144"/>
      <c r="I91" s="27"/>
      <c r="J91" s="33"/>
      <c r="K91" s="147"/>
      <c r="L91" s="143"/>
      <c r="M91" s="143"/>
      <c r="N91" s="145"/>
      <c r="O91" s="147"/>
      <c r="P91" s="143"/>
      <c r="Q91" s="143"/>
      <c r="R91" s="145"/>
      <c r="S91" s="147"/>
      <c r="T91" s="143"/>
      <c r="U91" s="143"/>
      <c r="V91" s="145"/>
      <c r="W91" s="147"/>
      <c r="X91" s="143"/>
      <c r="Y91" s="143"/>
      <c r="Z91" s="145"/>
      <c r="AA91" s="147"/>
      <c r="AB91" s="143"/>
      <c r="AC91" s="143"/>
      <c r="AD91" s="145"/>
    </row>
    <row r="92" spans="6:30" ht="15" customHeight="1" x14ac:dyDescent="0.35">
      <c r="F92" s="411" t="str">
        <f t="shared" si="4"/>
        <v/>
      </c>
      <c r="G92" s="27"/>
      <c r="H92" s="144"/>
      <c r="I92" s="27"/>
      <c r="J92" s="33"/>
      <c r="K92" s="147"/>
      <c r="L92" s="143"/>
      <c r="M92" s="143"/>
      <c r="N92" s="145"/>
      <c r="O92" s="147"/>
      <c r="P92" s="143"/>
      <c r="Q92" s="143"/>
      <c r="R92" s="145"/>
      <c r="S92" s="147"/>
      <c r="T92" s="143"/>
      <c r="U92" s="143"/>
      <c r="V92" s="145"/>
      <c r="W92" s="147"/>
      <c r="X92" s="143"/>
      <c r="Y92" s="143"/>
      <c r="Z92" s="145"/>
      <c r="AA92" s="147"/>
      <c r="AB92" s="143"/>
      <c r="AC92" s="143"/>
      <c r="AD92" s="145"/>
    </row>
    <row r="93" spans="6:30" ht="15" customHeight="1" x14ac:dyDescent="0.35">
      <c r="F93" s="411" t="str">
        <f t="shared" si="4"/>
        <v/>
      </c>
      <c r="G93" s="27"/>
      <c r="H93" s="144"/>
      <c r="I93" s="27"/>
      <c r="J93" s="33"/>
      <c r="K93" s="147"/>
      <c r="L93" s="143"/>
      <c r="M93" s="143"/>
      <c r="N93" s="145"/>
      <c r="O93" s="147"/>
      <c r="P93" s="143"/>
      <c r="Q93" s="143"/>
      <c r="R93" s="145"/>
      <c r="S93" s="147"/>
      <c r="T93" s="143"/>
      <c r="U93" s="143"/>
      <c r="V93" s="145"/>
      <c r="W93" s="147"/>
      <c r="X93" s="143"/>
      <c r="Y93" s="143"/>
      <c r="Z93" s="145"/>
      <c r="AA93" s="147"/>
      <c r="AB93" s="143"/>
      <c r="AC93" s="143"/>
      <c r="AD93" s="145"/>
    </row>
    <row r="94" spans="6:30" ht="15" customHeight="1" x14ac:dyDescent="0.35">
      <c r="F94" s="411" t="str">
        <f t="shared" si="4"/>
        <v/>
      </c>
      <c r="G94" s="27"/>
      <c r="H94" s="144"/>
      <c r="I94" s="27"/>
      <c r="J94" s="33"/>
      <c r="K94" s="147"/>
      <c r="L94" s="143"/>
      <c r="M94" s="143"/>
      <c r="N94" s="145"/>
      <c r="O94" s="147"/>
      <c r="P94" s="143"/>
      <c r="Q94" s="143"/>
      <c r="R94" s="145"/>
      <c r="S94" s="147"/>
      <c r="T94" s="143"/>
      <c r="U94" s="143"/>
      <c r="V94" s="145"/>
      <c r="W94" s="147"/>
      <c r="X94" s="143"/>
      <c r="Y94" s="143"/>
      <c r="Z94" s="145"/>
      <c r="AA94" s="147"/>
      <c r="AB94" s="143"/>
      <c r="AC94" s="143"/>
      <c r="AD94" s="145"/>
    </row>
    <row r="95" spans="6:30" ht="15" customHeight="1" x14ac:dyDescent="0.35">
      <c r="F95" s="411" t="str">
        <f t="shared" si="4"/>
        <v/>
      </c>
      <c r="G95" s="27"/>
      <c r="H95" s="144"/>
      <c r="I95" s="27"/>
      <c r="J95" s="33"/>
      <c r="K95" s="147"/>
      <c r="L95" s="143"/>
      <c r="M95" s="143"/>
      <c r="N95" s="145"/>
      <c r="O95" s="147"/>
      <c r="P95" s="143"/>
      <c r="Q95" s="143"/>
      <c r="R95" s="145"/>
      <c r="S95" s="147"/>
      <c r="T95" s="143"/>
      <c r="U95" s="143"/>
      <c r="V95" s="145"/>
      <c r="W95" s="147"/>
      <c r="X95" s="143"/>
      <c r="Y95" s="143"/>
      <c r="Z95" s="145"/>
      <c r="AA95" s="147"/>
      <c r="AB95" s="143"/>
      <c r="AC95" s="143"/>
      <c r="AD95" s="145"/>
    </row>
    <row r="96" spans="6:30" ht="15" customHeight="1" x14ac:dyDescent="0.35">
      <c r="F96" s="411" t="str">
        <f t="shared" si="4"/>
        <v/>
      </c>
      <c r="G96" s="27"/>
      <c r="H96" s="144"/>
      <c r="I96" s="27"/>
      <c r="J96" s="33"/>
      <c r="K96" s="147"/>
      <c r="L96" s="143"/>
      <c r="M96" s="143"/>
      <c r="N96" s="145"/>
      <c r="O96" s="147"/>
      <c r="P96" s="143"/>
      <c r="Q96" s="143"/>
      <c r="R96" s="145"/>
      <c r="S96" s="147"/>
      <c r="T96" s="143"/>
      <c r="U96" s="143"/>
      <c r="V96" s="145"/>
      <c r="W96" s="147"/>
      <c r="X96" s="143"/>
      <c r="Y96" s="143"/>
      <c r="Z96" s="145"/>
      <c r="AA96" s="147"/>
      <c r="AB96" s="143"/>
      <c r="AC96" s="143"/>
      <c r="AD96" s="145"/>
    </row>
    <row r="97" spans="6:30" ht="15" customHeight="1" x14ac:dyDescent="0.35">
      <c r="F97" s="411" t="str">
        <f t="shared" si="4"/>
        <v/>
      </c>
      <c r="G97" s="27"/>
      <c r="H97" s="144"/>
      <c r="I97" s="27"/>
      <c r="J97" s="33"/>
      <c r="K97" s="147"/>
      <c r="L97" s="143"/>
      <c r="M97" s="143"/>
      <c r="N97" s="145"/>
      <c r="O97" s="147"/>
      <c r="P97" s="143"/>
      <c r="Q97" s="143"/>
      <c r="R97" s="145"/>
      <c r="S97" s="147"/>
      <c r="T97" s="143"/>
      <c r="U97" s="143"/>
      <c r="V97" s="145"/>
      <c r="W97" s="147"/>
      <c r="X97" s="143"/>
      <c r="Y97" s="143"/>
      <c r="Z97" s="145"/>
      <c r="AA97" s="147"/>
      <c r="AB97" s="143"/>
      <c r="AC97" s="143"/>
      <c r="AD97" s="145"/>
    </row>
    <row r="98" spans="6:30" ht="15" customHeight="1" x14ac:dyDescent="0.35">
      <c r="F98" s="411" t="str">
        <f t="shared" si="4"/>
        <v/>
      </c>
      <c r="G98" s="27"/>
      <c r="H98" s="144"/>
      <c r="I98" s="27"/>
      <c r="J98" s="33"/>
      <c r="K98" s="147"/>
      <c r="L98" s="143"/>
      <c r="M98" s="143"/>
      <c r="N98" s="145"/>
      <c r="O98" s="147"/>
      <c r="P98" s="143"/>
      <c r="Q98" s="143"/>
      <c r="R98" s="145"/>
      <c r="S98" s="147"/>
      <c r="T98" s="143"/>
      <c r="U98" s="143"/>
      <c r="V98" s="145"/>
      <c r="W98" s="147"/>
      <c r="X98" s="143"/>
      <c r="Y98" s="143"/>
      <c r="Z98" s="145"/>
      <c r="AA98" s="147"/>
      <c r="AB98" s="143"/>
      <c r="AC98" s="143"/>
      <c r="AD98" s="145"/>
    </row>
    <row r="99" spans="6:30" ht="15" customHeight="1" x14ac:dyDescent="0.35">
      <c r="F99" s="411" t="str">
        <f t="shared" si="4"/>
        <v/>
      </c>
      <c r="G99" s="27"/>
      <c r="H99" s="144"/>
      <c r="I99" s="27"/>
      <c r="J99" s="33"/>
      <c r="K99" s="147"/>
      <c r="L99" s="143"/>
      <c r="M99" s="143"/>
      <c r="N99" s="145"/>
      <c r="O99" s="147"/>
      <c r="P99" s="143"/>
      <c r="Q99" s="143"/>
      <c r="R99" s="145"/>
      <c r="S99" s="147"/>
      <c r="T99" s="143"/>
      <c r="U99" s="143"/>
      <c r="V99" s="145"/>
      <c r="W99" s="147"/>
      <c r="X99" s="143"/>
      <c r="Y99" s="143"/>
      <c r="Z99" s="145"/>
      <c r="AA99" s="147"/>
      <c r="AB99" s="143"/>
      <c r="AC99" s="143"/>
      <c r="AD99" s="145"/>
    </row>
    <row r="100" spans="6:30" ht="15" customHeight="1" x14ac:dyDescent="0.35">
      <c r="F100" s="411" t="str">
        <f t="shared" si="4"/>
        <v/>
      </c>
      <c r="G100" s="27"/>
      <c r="H100" s="144"/>
      <c r="I100" s="27"/>
      <c r="J100" s="33"/>
      <c r="K100" s="147"/>
      <c r="L100" s="143"/>
      <c r="M100" s="143"/>
      <c r="N100" s="145"/>
      <c r="O100" s="147"/>
      <c r="P100" s="143"/>
      <c r="Q100" s="143"/>
      <c r="R100" s="145"/>
      <c r="S100" s="147"/>
      <c r="T100" s="143"/>
      <c r="U100" s="143"/>
      <c r="V100" s="145"/>
      <c r="W100" s="147"/>
      <c r="X100" s="143"/>
      <c r="Y100" s="143"/>
      <c r="Z100" s="145"/>
      <c r="AA100" s="147"/>
      <c r="AB100" s="143"/>
      <c r="AC100" s="143"/>
      <c r="AD100" s="145"/>
    </row>
    <row r="101" spans="6:30" ht="15" customHeight="1" x14ac:dyDescent="0.35">
      <c r="F101" s="411" t="str">
        <f t="shared" si="4"/>
        <v/>
      </c>
      <c r="G101" s="27"/>
      <c r="H101" s="144"/>
      <c r="I101" s="27"/>
      <c r="J101" s="33"/>
      <c r="K101" s="147"/>
      <c r="L101" s="143"/>
      <c r="M101" s="143"/>
      <c r="N101" s="145"/>
      <c r="O101" s="147"/>
      <c r="P101" s="143"/>
      <c r="Q101" s="143"/>
      <c r="R101" s="145"/>
      <c r="S101" s="147"/>
      <c r="T101" s="143"/>
      <c r="U101" s="143"/>
      <c r="V101" s="145"/>
      <c r="W101" s="147"/>
      <c r="X101" s="143"/>
      <c r="Y101" s="143"/>
      <c r="Z101" s="145"/>
      <c r="AA101" s="147"/>
      <c r="AB101" s="143"/>
      <c r="AC101" s="143"/>
      <c r="AD101" s="145"/>
    </row>
    <row r="102" spans="6:30" ht="15" customHeight="1" x14ac:dyDescent="0.35">
      <c r="F102" s="411" t="str">
        <f t="shared" si="4"/>
        <v/>
      </c>
      <c r="G102" s="27"/>
      <c r="H102" s="144"/>
      <c r="I102" s="27"/>
      <c r="J102" s="33"/>
      <c r="K102" s="147"/>
      <c r="L102" s="143"/>
      <c r="M102" s="143"/>
      <c r="N102" s="145"/>
      <c r="O102" s="147"/>
      <c r="P102" s="143"/>
      <c r="Q102" s="143"/>
      <c r="R102" s="145"/>
      <c r="S102" s="147"/>
      <c r="T102" s="143"/>
      <c r="U102" s="143"/>
      <c r="V102" s="145"/>
      <c r="W102" s="147"/>
      <c r="X102" s="143"/>
      <c r="Y102" s="143"/>
      <c r="Z102" s="145"/>
      <c r="AA102" s="147"/>
      <c r="AB102" s="143"/>
      <c r="AC102" s="143"/>
      <c r="AD102" s="145"/>
    </row>
    <row r="103" spans="6:30" ht="15" customHeight="1" x14ac:dyDescent="0.35">
      <c r="F103" s="411" t="str">
        <f t="shared" si="4"/>
        <v/>
      </c>
      <c r="G103" s="27"/>
      <c r="H103" s="144"/>
      <c r="I103" s="27"/>
      <c r="J103" s="33"/>
      <c r="K103" s="147"/>
      <c r="L103" s="143"/>
      <c r="M103" s="143"/>
      <c r="N103" s="145"/>
      <c r="O103" s="147"/>
      <c r="P103" s="143"/>
      <c r="Q103" s="143"/>
      <c r="R103" s="145"/>
      <c r="S103" s="147"/>
      <c r="T103" s="143"/>
      <c r="U103" s="143"/>
      <c r="V103" s="145"/>
      <c r="W103" s="147"/>
      <c r="X103" s="143"/>
      <c r="Y103" s="143"/>
      <c r="Z103" s="145"/>
      <c r="AA103" s="147"/>
      <c r="AB103" s="143"/>
      <c r="AC103" s="143"/>
      <c r="AD103" s="145"/>
    </row>
    <row r="104" spans="6:30" ht="15" customHeight="1" x14ac:dyDescent="0.35">
      <c r="F104" s="411" t="str">
        <f t="shared" si="4"/>
        <v/>
      </c>
      <c r="G104" s="27"/>
      <c r="H104" s="144"/>
      <c r="I104" s="27"/>
      <c r="J104" s="33"/>
      <c r="K104" s="147"/>
      <c r="L104" s="143"/>
      <c r="M104" s="143"/>
      <c r="N104" s="145"/>
      <c r="O104" s="147"/>
      <c r="P104" s="143"/>
      <c r="Q104" s="143"/>
      <c r="R104" s="145"/>
      <c r="S104" s="147"/>
      <c r="T104" s="143"/>
      <c r="U104" s="143"/>
      <c r="V104" s="145"/>
      <c r="W104" s="147"/>
      <c r="X104" s="143"/>
      <c r="Y104" s="143"/>
      <c r="Z104" s="145"/>
      <c r="AA104" s="147"/>
      <c r="AB104" s="143"/>
      <c r="AC104" s="143"/>
      <c r="AD104" s="145"/>
    </row>
    <row r="105" spans="6:30" ht="15" customHeight="1" x14ac:dyDescent="0.35">
      <c r="F105" s="411" t="str">
        <f t="shared" si="4"/>
        <v/>
      </c>
      <c r="G105" s="27"/>
      <c r="H105" s="144"/>
      <c r="I105" s="27"/>
      <c r="J105" s="33"/>
      <c r="K105" s="147"/>
      <c r="L105" s="143"/>
      <c r="M105" s="143"/>
      <c r="N105" s="145"/>
      <c r="O105" s="147"/>
      <c r="P105" s="143"/>
      <c r="Q105" s="143"/>
      <c r="R105" s="145"/>
      <c r="S105" s="147"/>
      <c r="T105" s="143"/>
      <c r="U105" s="143"/>
      <c r="V105" s="145"/>
      <c r="W105" s="147"/>
      <c r="X105" s="143"/>
      <c r="Y105" s="143"/>
      <c r="Z105" s="145"/>
      <c r="AA105" s="147"/>
      <c r="AB105" s="143"/>
      <c r="AC105" s="143"/>
      <c r="AD105" s="145"/>
    </row>
    <row r="106" spans="6:30" ht="15" customHeight="1" x14ac:dyDescent="0.35">
      <c r="F106" s="411" t="str">
        <f t="shared" si="4"/>
        <v/>
      </c>
      <c r="G106" s="27"/>
      <c r="H106" s="144"/>
      <c r="I106" s="27"/>
      <c r="J106" s="33"/>
      <c r="K106" s="147"/>
      <c r="L106" s="143"/>
      <c r="M106" s="143"/>
      <c r="N106" s="145"/>
      <c r="O106" s="147"/>
      <c r="P106" s="143"/>
      <c r="Q106" s="143"/>
      <c r="R106" s="145"/>
      <c r="S106" s="147"/>
      <c r="T106" s="143"/>
      <c r="U106" s="143"/>
      <c r="V106" s="145"/>
      <c r="W106" s="147"/>
      <c r="X106" s="143"/>
      <c r="Y106" s="143"/>
      <c r="Z106" s="145"/>
      <c r="AA106" s="147"/>
      <c r="AB106" s="143"/>
      <c r="AC106" s="143"/>
      <c r="AD106" s="145"/>
    </row>
    <row r="107" spans="6:30" ht="15" customHeight="1" x14ac:dyDescent="0.35">
      <c r="F107" s="411" t="str">
        <f t="shared" si="4"/>
        <v/>
      </c>
      <c r="G107" s="27"/>
      <c r="H107" s="144"/>
      <c r="I107" s="27"/>
      <c r="J107" s="33"/>
      <c r="K107" s="147"/>
      <c r="L107" s="143"/>
      <c r="M107" s="143"/>
      <c r="N107" s="145"/>
      <c r="O107" s="147"/>
      <c r="P107" s="143"/>
      <c r="Q107" s="143"/>
      <c r="R107" s="145"/>
      <c r="S107" s="147"/>
      <c r="T107" s="143"/>
      <c r="U107" s="143"/>
      <c r="V107" s="145"/>
      <c r="W107" s="147"/>
      <c r="X107" s="143"/>
      <c r="Y107" s="143"/>
      <c r="Z107" s="145"/>
      <c r="AA107" s="147"/>
      <c r="AB107" s="143"/>
      <c r="AC107" s="143"/>
      <c r="AD107" s="145"/>
    </row>
    <row r="108" spans="6:30" ht="15" customHeight="1" x14ac:dyDescent="0.35">
      <c r="F108" s="411" t="str">
        <f t="shared" si="4"/>
        <v/>
      </c>
      <c r="G108" s="27"/>
      <c r="H108" s="144"/>
      <c r="I108" s="27"/>
      <c r="J108" s="33"/>
      <c r="K108" s="147"/>
      <c r="L108" s="143"/>
      <c r="M108" s="143"/>
      <c r="N108" s="145"/>
      <c r="O108" s="147"/>
      <c r="P108" s="143"/>
      <c r="Q108" s="143"/>
      <c r="R108" s="145"/>
      <c r="S108" s="147"/>
      <c r="T108" s="143"/>
      <c r="U108" s="143"/>
      <c r="V108" s="145"/>
      <c r="W108" s="147"/>
      <c r="X108" s="143"/>
      <c r="Y108" s="143"/>
      <c r="Z108" s="145"/>
      <c r="AA108" s="147"/>
      <c r="AB108" s="143"/>
      <c r="AC108" s="143"/>
      <c r="AD108" s="145"/>
    </row>
    <row r="109" spans="6:30" ht="15" customHeight="1" x14ac:dyDescent="0.35">
      <c r="F109" s="411" t="str">
        <f t="shared" si="4"/>
        <v/>
      </c>
      <c r="G109" s="27"/>
      <c r="H109" s="144"/>
      <c r="I109" s="27"/>
      <c r="J109" s="33"/>
      <c r="K109" s="147"/>
      <c r="L109" s="143"/>
      <c r="M109" s="143"/>
      <c r="N109" s="145"/>
      <c r="O109" s="147"/>
      <c r="P109" s="143"/>
      <c r="Q109" s="143"/>
      <c r="R109" s="145"/>
      <c r="S109" s="147"/>
      <c r="T109" s="143"/>
      <c r="U109" s="143"/>
      <c r="V109" s="145"/>
      <c r="W109" s="147"/>
      <c r="X109" s="143"/>
      <c r="Y109" s="143"/>
      <c r="Z109" s="145"/>
      <c r="AA109" s="147"/>
      <c r="AB109" s="143"/>
      <c r="AC109" s="143"/>
      <c r="AD109" s="145"/>
    </row>
    <row r="110" spans="6:30" ht="15" customHeight="1" x14ac:dyDescent="0.35">
      <c r="F110" s="411" t="str">
        <f t="shared" si="4"/>
        <v/>
      </c>
      <c r="G110" s="27"/>
      <c r="H110" s="144"/>
      <c r="I110" s="27"/>
      <c r="J110" s="33"/>
      <c r="K110" s="147"/>
      <c r="L110" s="143"/>
      <c r="M110" s="143"/>
      <c r="N110" s="145"/>
      <c r="O110" s="147"/>
      <c r="P110" s="143"/>
      <c r="Q110" s="143"/>
      <c r="R110" s="145"/>
      <c r="S110" s="147"/>
      <c r="T110" s="143"/>
      <c r="U110" s="143"/>
      <c r="V110" s="145"/>
      <c r="W110" s="147"/>
      <c r="X110" s="143"/>
      <c r="Y110" s="143"/>
      <c r="Z110" s="145"/>
      <c r="AA110" s="147"/>
      <c r="AB110" s="143"/>
      <c r="AC110" s="143"/>
      <c r="AD110" s="145"/>
    </row>
    <row r="111" spans="6:30" ht="15" customHeight="1" x14ac:dyDescent="0.35">
      <c r="F111" s="411" t="str">
        <f t="shared" si="4"/>
        <v/>
      </c>
      <c r="G111" s="27"/>
      <c r="H111" s="144"/>
      <c r="I111" s="27"/>
      <c r="J111" s="33"/>
      <c r="K111" s="147"/>
      <c r="L111" s="143"/>
      <c r="M111" s="143"/>
      <c r="N111" s="145"/>
      <c r="O111" s="147"/>
      <c r="P111" s="143"/>
      <c r="Q111" s="143"/>
      <c r="R111" s="145"/>
      <c r="S111" s="147"/>
      <c r="T111" s="143"/>
      <c r="U111" s="143"/>
      <c r="V111" s="145"/>
      <c r="W111" s="147"/>
      <c r="X111" s="143"/>
      <c r="Y111" s="143"/>
      <c r="Z111" s="145"/>
      <c r="AA111" s="147"/>
      <c r="AB111" s="143"/>
      <c r="AC111" s="143"/>
      <c r="AD111" s="145"/>
    </row>
    <row r="112" spans="6:30" ht="15" customHeight="1" x14ac:dyDescent="0.35">
      <c r="F112" s="411" t="str">
        <f t="shared" si="4"/>
        <v/>
      </c>
      <c r="G112" s="27"/>
      <c r="H112" s="144"/>
      <c r="I112" s="27"/>
      <c r="J112" s="33"/>
      <c r="K112" s="147"/>
      <c r="L112" s="143"/>
      <c r="M112" s="143"/>
      <c r="N112" s="145"/>
      <c r="O112" s="147"/>
      <c r="P112" s="143"/>
      <c r="Q112" s="143"/>
      <c r="R112" s="145"/>
      <c r="S112" s="147"/>
      <c r="T112" s="143"/>
      <c r="U112" s="143"/>
      <c r="V112" s="145"/>
      <c r="W112" s="147"/>
      <c r="X112" s="143"/>
      <c r="Y112" s="143"/>
      <c r="Z112" s="145"/>
      <c r="AA112" s="147"/>
      <c r="AB112" s="143"/>
      <c r="AC112" s="143"/>
      <c r="AD112" s="145"/>
    </row>
    <row r="113" spans="6:30" ht="15" customHeight="1" x14ac:dyDescent="0.35">
      <c r="F113" s="411" t="str">
        <f t="shared" si="4"/>
        <v/>
      </c>
      <c r="G113" s="27"/>
      <c r="H113" s="144"/>
      <c r="I113" s="27"/>
      <c r="J113" s="33"/>
      <c r="K113" s="147"/>
      <c r="L113" s="143"/>
      <c r="M113" s="143"/>
      <c r="N113" s="145"/>
      <c r="O113" s="147"/>
      <c r="P113" s="143"/>
      <c r="Q113" s="143"/>
      <c r="R113" s="145"/>
      <c r="S113" s="147"/>
      <c r="T113" s="143"/>
      <c r="U113" s="143"/>
      <c r="V113" s="145"/>
      <c r="W113" s="147"/>
      <c r="X113" s="143"/>
      <c r="Y113" s="143"/>
      <c r="Z113" s="145"/>
      <c r="AA113" s="147"/>
      <c r="AB113" s="143"/>
      <c r="AC113" s="143"/>
      <c r="AD113" s="145"/>
    </row>
    <row r="114" spans="6:30" ht="15" customHeight="1" x14ac:dyDescent="0.35">
      <c r="F114" s="411" t="str">
        <f t="shared" si="4"/>
        <v/>
      </c>
      <c r="G114" s="27"/>
      <c r="H114" s="144"/>
      <c r="I114" s="27"/>
      <c r="J114" s="33"/>
      <c r="K114" s="147"/>
      <c r="L114" s="143"/>
      <c r="M114" s="143"/>
      <c r="N114" s="145"/>
      <c r="O114" s="147"/>
      <c r="P114" s="143"/>
      <c r="Q114" s="143"/>
      <c r="R114" s="145"/>
      <c r="S114" s="147"/>
      <c r="T114" s="143"/>
      <c r="U114" s="143"/>
      <c r="V114" s="145"/>
      <c r="W114" s="147"/>
      <c r="X114" s="143"/>
      <c r="Y114" s="143"/>
      <c r="Z114" s="145"/>
      <c r="AA114" s="147"/>
      <c r="AB114" s="143"/>
      <c r="AC114" s="143"/>
      <c r="AD114" s="145"/>
    </row>
    <row r="115" spans="6:30" ht="15" customHeight="1" x14ac:dyDescent="0.35">
      <c r="F115" s="411" t="str">
        <f t="shared" si="4"/>
        <v/>
      </c>
      <c r="G115" s="27"/>
      <c r="H115" s="144"/>
      <c r="I115" s="27"/>
      <c r="J115" s="33"/>
      <c r="K115" s="147"/>
      <c r="L115" s="143"/>
      <c r="M115" s="143"/>
      <c r="N115" s="145"/>
      <c r="O115" s="147"/>
      <c r="P115" s="143"/>
      <c r="Q115" s="143"/>
      <c r="R115" s="145"/>
      <c r="S115" s="147"/>
      <c r="T115" s="143"/>
      <c r="U115" s="143"/>
      <c r="V115" s="145"/>
      <c r="W115" s="147"/>
      <c r="X115" s="143"/>
      <c r="Y115" s="143"/>
      <c r="Z115" s="145"/>
      <c r="AA115" s="147"/>
      <c r="AB115" s="143"/>
      <c r="AC115" s="143"/>
      <c r="AD115" s="145"/>
    </row>
    <row r="116" spans="6:30" ht="15" customHeight="1" x14ac:dyDescent="0.35">
      <c r="F116" s="411" t="str">
        <f t="shared" si="4"/>
        <v/>
      </c>
      <c r="G116" s="27"/>
      <c r="H116" s="144"/>
      <c r="I116" s="27"/>
      <c r="J116" s="33"/>
      <c r="K116" s="147"/>
      <c r="L116" s="143"/>
      <c r="M116" s="143"/>
      <c r="N116" s="145"/>
      <c r="O116" s="147"/>
      <c r="P116" s="143"/>
      <c r="Q116" s="143"/>
      <c r="R116" s="145"/>
      <c r="S116" s="147"/>
      <c r="T116" s="143"/>
      <c r="U116" s="143"/>
      <c r="V116" s="145"/>
      <c r="W116" s="147"/>
      <c r="X116" s="143"/>
      <c r="Y116" s="143"/>
      <c r="Z116" s="145"/>
      <c r="AA116" s="147"/>
      <c r="AB116" s="143"/>
      <c r="AC116" s="143"/>
      <c r="AD116" s="145"/>
    </row>
    <row r="117" spans="6:30" ht="15" customHeight="1" x14ac:dyDescent="0.35">
      <c r="F117" s="411" t="str">
        <f t="shared" si="4"/>
        <v/>
      </c>
      <c r="G117" s="27"/>
      <c r="H117" s="144"/>
      <c r="I117" s="27"/>
      <c r="J117" s="33"/>
      <c r="K117" s="147"/>
      <c r="L117" s="143"/>
      <c r="M117" s="143"/>
      <c r="N117" s="145"/>
      <c r="O117" s="147"/>
      <c r="P117" s="143"/>
      <c r="Q117" s="143"/>
      <c r="R117" s="145"/>
      <c r="S117" s="147"/>
      <c r="T117" s="143"/>
      <c r="U117" s="143"/>
      <c r="V117" s="145"/>
      <c r="W117" s="147"/>
      <c r="X117" s="143"/>
      <c r="Y117" s="143"/>
      <c r="Z117" s="145"/>
      <c r="AA117" s="147"/>
      <c r="AB117" s="143"/>
      <c r="AC117" s="143"/>
      <c r="AD117" s="145"/>
    </row>
    <row r="118" spans="6:30" ht="15" customHeight="1" x14ac:dyDescent="0.35">
      <c r="F118" s="411" t="str">
        <f t="shared" si="4"/>
        <v/>
      </c>
      <c r="G118" s="27"/>
      <c r="H118" s="144"/>
      <c r="I118" s="27"/>
      <c r="J118" s="33"/>
      <c r="K118" s="147"/>
      <c r="L118" s="143"/>
      <c r="M118" s="143"/>
      <c r="N118" s="145"/>
      <c r="O118" s="147"/>
      <c r="P118" s="143"/>
      <c r="Q118" s="143"/>
      <c r="R118" s="145"/>
      <c r="S118" s="147"/>
      <c r="T118" s="143"/>
      <c r="U118" s="143"/>
      <c r="V118" s="145"/>
      <c r="W118" s="147"/>
      <c r="X118" s="143"/>
      <c r="Y118" s="143"/>
      <c r="Z118" s="145"/>
      <c r="AA118" s="147"/>
      <c r="AB118" s="143"/>
      <c r="AC118" s="143"/>
      <c r="AD118" s="145"/>
    </row>
    <row r="119" spans="6:30" ht="15" customHeight="1" x14ac:dyDescent="0.35">
      <c r="F119" s="411" t="str">
        <f t="shared" si="4"/>
        <v/>
      </c>
      <c r="G119" s="27"/>
      <c r="H119" s="144"/>
      <c r="I119" s="27"/>
      <c r="J119" s="33"/>
      <c r="K119" s="147"/>
      <c r="L119" s="143"/>
      <c r="M119" s="143"/>
      <c r="N119" s="145"/>
      <c r="O119" s="147"/>
      <c r="P119" s="143"/>
      <c r="Q119" s="143"/>
      <c r="R119" s="145"/>
      <c r="S119" s="147"/>
      <c r="T119" s="143"/>
      <c r="U119" s="143"/>
      <c r="V119" s="145"/>
      <c r="W119" s="147"/>
      <c r="X119" s="143"/>
      <c r="Y119" s="143"/>
      <c r="Z119" s="145"/>
      <c r="AA119" s="147"/>
      <c r="AB119" s="143"/>
      <c r="AC119" s="143"/>
      <c r="AD119" s="145"/>
    </row>
    <row r="120" spans="6:30" ht="15" customHeight="1" x14ac:dyDescent="0.35">
      <c r="F120" s="411" t="str">
        <f t="shared" si="4"/>
        <v/>
      </c>
      <c r="G120" s="27"/>
      <c r="H120" s="144"/>
      <c r="I120" s="27"/>
      <c r="J120" s="33"/>
      <c r="K120" s="147"/>
      <c r="L120" s="143"/>
      <c r="M120" s="143"/>
      <c r="N120" s="145"/>
      <c r="O120" s="147"/>
      <c r="P120" s="143"/>
      <c r="Q120" s="143"/>
      <c r="R120" s="145"/>
      <c r="S120" s="147"/>
      <c r="T120" s="143"/>
      <c r="U120" s="143"/>
      <c r="V120" s="145"/>
      <c r="W120" s="147"/>
      <c r="X120" s="143"/>
      <c r="Y120" s="143"/>
      <c r="Z120" s="145"/>
      <c r="AA120" s="147"/>
      <c r="AB120" s="143"/>
      <c r="AC120" s="143"/>
      <c r="AD120" s="145"/>
    </row>
    <row r="121" spans="6:30" ht="15" customHeight="1" x14ac:dyDescent="0.35">
      <c r="F121" s="411" t="str">
        <f t="shared" si="4"/>
        <v/>
      </c>
      <c r="G121" s="27"/>
      <c r="H121" s="144"/>
      <c r="I121" s="27"/>
      <c r="J121" s="33"/>
      <c r="K121" s="147"/>
      <c r="L121" s="143"/>
      <c r="M121" s="143"/>
      <c r="N121" s="145"/>
      <c r="O121" s="147"/>
      <c r="P121" s="143"/>
      <c r="Q121" s="143"/>
      <c r="R121" s="145"/>
      <c r="S121" s="147"/>
      <c r="T121" s="143"/>
      <c r="U121" s="143"/>
      <c r="V121" s="145"/>
      <c r="W121" s="147"/>
      <c r="X121" s="143"/>
      <c r="Y121" s="143"/>
      <c r="Z121" s="145"/>
      <c r="AA121" s="147"/>
      <c r="AB121" s="143"/>
      <c r="AC121" s="143"/>
      <c r="AD121" s="145"/>
    </row>
    <row r="122" spans="6:30" ht="15" customHeight="1" x14ac:dyDescent="0.35">
      <c r="F122" s="411" t="str">
        <f t="shared" ref="F122:F125" si="5">IF(G122="","",ROW(A97))</f>
        <v/>
      </c>
      <c r="G122" s="27"/>
      <c r="H122" s="144"/>
      <c r="I122" s="27"/>
      <c r="J122" s="33"/>
      <c r="K122" s="147"/>
      <c r="L122" s="143"/>
      <c r="M122" s="143"/>
      <c r="N122" s="145"/>
      <c r="O122" s="147"/>
      <c r="P122" s="143"/>
      <c r="Q122" s="143"/>
      <c r="R122" s="145"/>
      <c r="S122" s="147"/>
      <c r="T122" s="143"/>
      <c r="U122" s="143"/>
      <c r="V122" s="145"/>
      <c r="W122" s="147"/>
      <c r="X122" s="143"/>
      <c r="Y122" s="143"/>
      <c r="Z122" s="145"/>
      <c r="AA122" s="147"/>
      <c r="AB122" s="143"/>
      <c r="AC122" s="143"/>
      <c r="AD122" s="145"/>
    </row>
    <row r="123" spans="6:30" ht="15" customHeight="1" x14ac:dyDescent="0.35">
      <c r="F123" s="411" t="str">
        <f t="shared" si="5"/>
        <v/>
      </c>
      <c r="G123" s="27"/>
      <c r="H123" s="144"/>
      <c r="I123" s="27"/>
      <c r="J123" s="33"/>
      <c r="K123" s="147"/>
      <c r="L123" s="143"/>
      <c r="M123" s="143"/>
      <c r="N123" s="145"/>
      <c r="O123" s="147"/>
      <c r="P123" s="143"/>
      <c r="Q123" s="143"/>
      <c r="R123" s="145"/>
      <c r="S123" s="147"/>
      <c r="T123" s="143"/>
      <c r="U123" s="143"/>
      <c r="V123" s="145"/>
      <c r="W123" s="147"/>
      <c r="X123" s="143"/>
      <c r="Y123" s="143"/>
      <c r="Z123" s="145"/>
      <c r="AA123" s="147"/>
      <c r="AB123" s="143"/>
      <c r="AC123" s="143"/>
      <c r="AD123" s="145"/>
    </row>
    <row r="124" spans="6:30" ht="15" customHeight="1" x14ac:dyDescent="0.35">
      <c r="F124" s="411" t="str">
        <f t="shared" si="5"/>
        <v/>
      </c>
      <c r="G124" s="27"/>
      <c r="H124" s="144"/>
      <c r="I124" s="27"/>
      <c r="J124" s="33"/>
      <c r="K124" s="147"/>
      <c r="L124" s="143"/>
      <c r="M124" s="143"/>
      <c r="N124" s="145"/>
      <c r="O124" s="147"/>
      <c r="P124" s="143"/>
      <c r="Q124" s="143"/>
      <c r="R124" s="145"/>
      <c r="S124" s="147"/>
      <c r="T124" s="143"/>
      <c r="U124" s="143"/>
      <c r="V124" s="145"/>
      <c r="W124" s="147"/>
      <c r="X124" s="143"/>
      <c r="Y124" s="143"/>
      <c r="Z124" s="145"/>
      <c r="AA124" s="147"/>
      <c r="AB124" s="143"/>
      <c r="AC124" s="143"/>
      <c r="AD124" s="145"/>
    </row>
    <row r="125" spans="6:30" ht="15" customHeight="1" x14ac:dyDescent="0.35">
      <c r="F125" s="411" t="str">
        <f t="shared" si="5"/>
        <v/>
      </c>
      <c r="G125" s="27"/>
      <c r="H125" s="144"/>
      <c r="I125" s="27"/>
      <c r="J125" s="33"/>
      <c r="K125" s="147"/>
      <c r="L125" s="143"/>
      <c r="M125" s="143"/>
      <c r="N125" s="145"/>
      <c r="O125" s="147"/>
      <c r="P125" s="143"/>
      <c r="Q125" s="143"/>
      <c r="R125" s="145"/>
      <c r="S125" s="147"/>
      <c r="T125" s="143"/>
      <c r="U125" s="143"/>
      <c r="V125" s="145"/>
      <c r="W125" s="147"/>
      <c r="X125" s="143"/>
      <c r="Y125" s="143"/>
      <c r="Z125" s="145"/>
      <c r="AA125" s="147"/>
      <c r="AB125" s="143"/>
      <c r="AC125" s="143"/>
      <c r="AD125" s="145"/>
    </row>
  </sheetData>
  <sheetProtection algorithmName="SHA-512" hashValue="RUTTJMpfttp3KmhtC15jTJDAP+Pr8McCQj/2UXw2mCOjHDoygyViAeBxoC88DAb+nacWWoY71iFWPt0MsXAz5g==" saltValue="wQgm80J5RPzeVF7/jJLPSw==" spinCount="100000" sheet="1" objects="1" scenarios="1"/>
  <mergeCells count="5">
    <mergeCell ref="K23:N24"/>
    <mergeCell ref="O23:R24"/>
    <mergeCell ref="S23:V24"/>
    <mergeCell ref="W23:Z24"/>
    <mergeCell ref="AA23:AD24"/>
  </mergeCells>
  <conditionalFormatting sqref="B3:B22">
    <cfRule type="expression" dxfId="26" priority="3">
      <formula>$C3=_xlfn.SHEET()</formula>
    </cfRule>
  </conditionalFormatting>
  <conditionalFormatting sqref="D21:D22">
    <cfRule type="iconSet" priority="2">
      <iconSet iconSet="3Symbols" showValue="0">
        <cfvo type="percent" val="0"/>
        <cfvo type="num" val="0"/>
        <cfvo type="num" val="1"/>
      </iconSet>
    </cfRule>
  </conditionalFormatting>
  <conditionalFormatting sqref="D3:E4 E5:E32 D5:D20">
    <cfRule type="iconSet" priority="84">
      <iconSet iconSet="3Symbols" showValue="0">
        <cfvo type="percent" val="0"/>
        <cfvo type="num" val="0"/>
        <cfvo type="num" val="1"/>
      </iconSet>
    </cfRule>
  </conditionalFormatting>
  <conditionalFormatting sqref="H5">
    <cfRule type="cellIs" dxfId="25" priority="8" operator="equal">
      <formula>"Complet"</formula>
    </cfRule>
    <cfRule type="cellIs" dxfId="24" priority="9" operator="equal">
      <formula>"Incomplet"</formula>
    </cfRule>
  </conditionalFormatting>
  <dataValidations count="5">
    <dataValidation type="whole" operator="greaterThan" allowBlank="1" showInputMessage="1" showErrorMessage="1" sqref="N26:N125 R26:R125 V26:V125 Z26:Z125 AD26:AD125" xr:uid="{F908773F-60C3-43A6-99EA-7041733FACCC}">
      <formula1>0</formula1>
    </dataValidation>
    <dataValidation type="list" allowBlank="1" showInputMessage="1" showErrorMessage="1" sqref="H5" xr:uid="{D6111FFC-5B5D-45AB-A6EE-5C627958D6BC}">
      <formula1>"Incomplet, Complet"</formula1>
    </dataValidation>
    <dataValidation type="list" allowBlank="1" showInputMessage="1" showErrorMessage="1" sqref="H26:H125" xr:uid="{D9BB3F12-B6C7-4755-85A5-89FC3265AB56}">
      <formula1>_frequence</formula1>
    </dataValidation>
    <dataValidation type="list" allowBlank="1" showInputMessage="1" showErrorMessage="1" sqref="M26:M125 Q26:Q125 U26:U125 Y26:Y125 AC26:AC125" xr:uid="{BFD1E883-F4E4-4FAA-A7CB-F35E84F3EEFC}">
      <formula1>_nationalite</formula1>
    </dataValidation>
    <dataValidation type="whole" operator="greaterThanOrEqual" allowBlank="1" showInputMessage="1" showErrorMessage="1" sqref="L26:L125" xr:uid="{2869BEB0-9F08-4664-9AE7-C4224A99078F}">
      <formula1>0</formula1>
    </dataValidation>
  </dataValidations>
  <hyperlinks>
    <hyperlink ref="B20" location="'F- RandD'!A1" display="13.RandD" xr:uid="{E87BCB1A-186A-4229-9A07-2D92009755F0}"/>
    <hyperlink ref="B19" location="'F- TransfertTechno'!A1" display="12.TransfertTechno" xr:uid="{53D8FD45-7A03-41B4-81B3-B77BFCA25B06}"/>
    <hyperlink ref="B18" location="'F- DevCompetLocales'!A1" display="11.DevCompetLocales" xr:uid="{6B427F76-579B-41F8-8854-613BA3D03D48}"/>
    <hyperlink ref="B17" location="'E- DépensesLocales'!A1" display="10.DépensesLocales" xr:uid="{2858C3D7-1F58-47B6-9041-F3C1609316DE}"/>
    <hyperlink ref="B16" location="'D- ListeServicesLoc'!A1" display="09.ListeServicesLoc" xr:uid="{14C8008C-EBD8-4BCB-BD1A-1511848D2A3B}"/>
    <hyperlink ref="B15" location="'D- Services Locaux'!A1" display="08.Services Locaux" xr:uid="{0A07F8AA-0EEB-4F26-A062-1705DD2CA730}"/>
    <hyperlink ref="B14" location="'C- ListeBiensLoc'!A1" display="07.ListeBiensLoc" xr:uid="{2C28E444-2622-4BDA-A9E3-93D9F5422359}"/>
    <hyperlink ref="B13" location="'C- Biens Locaux'!A1" display="06.Biens Locaux" xr:uid="{693F6613-8D37-497B-86C6-A3134649A65A}"/>
    <hyperlink ref="B12" location="'B- Passation de M.'!A1" display="05.Passation de M." xr:uid="{3575B75F-522C-4D2E-9928-4186443D391E}"/>
    <hyperlink ref="B11" location="'B-Facilitations'!A1" display="04.Facilitations" xr:uid="{22D35B3C-E87E-4DBD-90B0-AEAA8CFFF97E}"/>
    <hyperlink ref="B10" location="'A-Remplacement'!A1" display="03.Remplacement" xr:uid="{18CA6EC7-3ACA-4B98-A41D-E31199F6189D}"/>
    <hyperlink ref="B9" location="'A-Formations'!A1" display="02.Formations" xr:uid="{1A7B382B-6E7F-46FB-BF13-2A38B12DF763}"/>
    <hyperlink ref="B7" location="'A-Emploi'!A1" display="01.Emploi" xr:uid="{072E2070-FA79-4777-A599-A1B1CD653B7D}"/>
    <hyperlink ref="B6" location="RECAP!A1" display="RECAP" xr:uid="{C51943E6-CB6D-45E0-B44B-A7D2A0BF3E34}"/>
    <hyperlink ref="B5" location="Identification!A1" display="Identification" xr:uid="{307E8CC1-C5A3-477E-A40B-A73893149508}"/>
    <hyperlink ref="B4" location="Définitions!A1" display="Définitions" xr:uid="{D4F17AAE-A390-48C3-98E4-40075F5AB635}"/>
    <hyperlink ref="B3" location="Instructions!A1" display="Instructions" xr:uid="{F366973A-7916-445C-86DA-1B267CD12D96}"/>
    <hyperlink ref="B8" location="IPL!A1" display="IPL" xr:uid="{3C026221-DD9E-4B70-9AAD-D6153945643E}"/>
    <hyperlink ref="B22" location="'G-ServicesFinanciers'!A1" display="15.Finances" xr:uid="{3103A20A-805A-45E3-A934-1A3E56369F02}"/>
    <hyperlink ref="B21" location="'G-Assurance'!A1" display="14. Assurance" xr:uid="{892D4567-A8CD-4634-990E-6511A2ACADFE}"/>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F26ED4A-C443-4A0E-816B-65BF30E5F85F}">
          <x14:formula1>
            <xm:f>Listes!$W$2:$W$34</xm:f>
          </x14:formula1>
          <xm:sqref>K26:K125 AA26:AA125 W26:W125 S26:S125 O26:O125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34AF-7A11-4D99-BA34-DB1853531893}">
  <sheetPr codeName="Sheet14">
    <tabColor theme="2" tint="-9.9978637043366805E-2"/>
  </sheetPr>
  <dimension ref="A1:Q123"/>
  <sheetViews>
    <sheetView showGridLines="0" topLeftCell="A14" zoomScaleNormal="100" workbookViewId="0">
      <selection activeCell="G27" sqref="G27"/>
    </sheetView>
  </sheetViews>
  <sheetFormatPr baseColWidth="10" defaultColWidth="0" defaultRowHeight="14.5" x14ac:dyDescent="0.35"/>
  <cols>
    <col min="1" max="1" width="3.81640625" customWidth="1"/>
    <col min="2" max="2" width="18.81640625" style="60" customWidth="1"/>
    <col min="3" max="3" width="2.453125" style="55" hidden="1" customWidth="1"/>
    <col min="4" max="4" width="3.1796875" style="20" customWidth="1"/>
    <col min="5" max="5" width="3.1796875" customWidth="1"/>
    <col min="6" max="6" width="6" customWidth="1"/>
    <col min="7" max="7" width="29.81640625" customWidth="1"/>
    <col min="8" max="8" width="19.1796875" customWidth="1"/>
    <col min="9" max="13" width="24.81640625" style="416" customWidth="1"/>
    <col min="14" max="14" width="4.08984375" customWidth="1"/>
    <col min="15" max="15" width="23.1796875" hidden="1" customWidth="1"/>
    <col min="16" max="16" width="26.54296875" hidden="1" customWidth="1"/>
    <col min="17" max="17" width="18.54296875" hidden="1" customWidth="1"/>
    <col min="18" max="16384" width="8.81640625" hidden="1"/>
  </cols>
  <sheetData>
    <row r="1" spans="2:13" x14ac:dyDescent="0.35">
      <c r="E1" s="60"/>
      <c r="F1" s="415" t="s">
        <v>409</v>
      </c>
      <c r="G1" s="415" t="s">
        <v>323</v>
      </c>
      <c r="H1" s="415"/>
      <c r="I1" s="415"/>
      <c r="J1" s="415"/>
      <c r="K1" s="415"/>
      <c r="L1" s="415"/>
      <c r="M1" s="415"/>
    </row>
    <row r="2" spans="2:13" x14ac:dyDescent="0.35">
      <c r="B2" s="61"/>
      <c r="C2" s="56"/>
      <c r="F2" s="4">
        <v>2</v>
      </c>
      <c r="G2" t="s">
        <v>432</v>
      </c>
      <c r="I2"/>
      <c r="J2"/>
      <c r="K2"/>
      <c r="L2"/>
      <c r="M2"/>
    </row>
    <row r="3" spans="2:13" x14ac:dyDescent="0.35">
      <c r="B3" s="62" t="s">
        <v>1</v>
      </c>
      <c r="C3" s="57">
        <v>1</v>
      </c>
      <c r="D3" s="105">
        <f>IF(Instructions!H38="Complet",1,0)</f>
        <v>0</v>
      </c>
      <c r="I3"/>
      <c r="J3"/>
      <c r="K3"/>
      <c r="L3"/>
      <c r="M3"/>
    </row>
    <row r="4" spans="2:13" x14ac:dyDescent="0.35">
      <c r="B4" s="62" t="s">
        <v>2</v>
      </c>
      <c r="C4" s="57">
        <v>2</v>
      </c>
      <c r="D4" s="105">
        <v>1</v>
      </c>
      <c r="I4" s="392" t="s">
        <v>212</v>
      </c>
      <c r="J4"/>
      <c r="K4"/>
      <c r="L4"/>
      <c r="M4"/>
    </row>
    <row r="5" spans="2:13" x14ac:dyDescent="0.35">
      <c r="B5" s="62" t="s">
        <v>3</v>
      </c>
      <c r="C5" s="57">
        <v>3</v>
      </c>
      <c r="D5" s="105">
        <f>IF(Identification!G3="Complet",1,0)</f>
        <v>0</v>
      </c>
      <c r="I5" s="24" t="s">
        <v>471</v>
      </c>
      <c r="J5" s="20"/>
      <c r="K5" s="20"/>
      <c r="L5" s="20"/>
      <c r="M5" s="20"/>
    </row>
    <row r="6" spans="2:13" x14ac:dyDescent="0.35">
      <c r="B6" s="62" t="s">
        <v>4</v>
      </c>
      <c r="C6" s="57">
        <v>4</v>
      </c>
      <c r="D6" s="105">
        <v>1</v>
      </c>
      <c r="I6"/>
      <c r="J6"/>
      <c r="K6"/>
      <c r="L6"/>
      <c r="M6"/>
    </row>
    <row r="7" spans="2:13" x14ac:dyDescent="0.35">
      <c r="B7" s="62" t="s">
        <v>5</v>
      </c>
      <c r="C7" s="57">
        <v>5</v>
      </c>
      <c r="D7" s="105">
        <f>IF('A-Emploi'!G5="Complet",1,0)</f>
        <v>0</v>
      </c>
      <c r="I7"/>
      <c r="J7"/>
      <c r="K7"/>
      <c r="L7"/>
      <c r="M7"/>
    </row>
    <row r="8" spans="2:13" ht="15" thickBot="1" x14ac:dyDescent="0.4">
      <c r="B8" s="62" t="s">
        <v>6</v>
      </c>
      <c r="C8" s="57">
        <v>6</v>
      </c>
      <c r="D8" s="105">
        <v>1</v>
      </c>
      <c r="I8"/>
      <c r="J8"/>
      <c r="K8"/>
      <c r="L8"/>
      <c r="M8"/>
    </row>
    <row r="9" spans="2:13" ht="15.5" thickTop="1" thickBot="1" x14ac:dyDescent="0.4">
      <c r="B9" s="62" t="s">
        <v>7</v>
      </c>
      <c r="C9" s="57">
        <v>7</v>
      </c>
      <c r="D9" s="105">
        <f>IF('A-Formations'!I5="Complet",1,0)</f>
        <v>0</v>
      </c>
      <c r="H9" s="417"/>
      <c r="I9" s="373">
        <f>+I22</f>
        <v>2024</v>
      </c>
      <c r="J9" s="373">
        <f t="shared" ref="J9:M9" si="0">+J22</f>
        <v>2025</v>
      </c>
      <c r="K9" s="373">
        <f t="shared" si="0"/>
        <v>2026</v>
      </c>
      <c r="L9" s="373">
        <f t="shared" si="0"/>
        <v>2027</v>
      </c>
      <c r="M9" s="373">
        <f t="shared" si="0"/>
        <v>2028</v>
      </c>
    </row>
    <row r="10" spans="2:13" ht="15.5" thickTop="1" thickBot="1" x14ac:dyDescent="0.4">
      <c r="B10" s="62" t="s">
        <v>8</v>
      </c>
      <c r="C10" s="57">
        <v>8</v>
      </c>
      <c r="D10" s="105">
        <f>IF('A-Remplacement'!I5="Complet",1,0)</f>
        <v>0</v>
      </c>
      <c r="H10" s="418" t="s">
        <v>433</v>
      </c>
      <c r="I10" s="374">
        <f>SUM(ListeServicesLocaux[Montant estimatif (En Fcfa)])</f>
        <v>0</v>
      </c>
      <c r="J10" s="374">
        <f>SUM(ListeServicesLocaux[Montant estimatif (En Fcfa)1])</f>
        <v>0</v>
      </c>
      <c r="K10" s="374">
        <f>SUM(ListeServicesLocaux[Montant estimatif (En Fcfa)2])</f>
        <v>0</v>
      </c>
      <c r="L10" s="374">
        <f>SUM(ListeServicesLocaux[Montant estimatif (En Fcfa)3])</f>
        <v>0</v>
      </c>
      <c r="M10" s="374">
        <f>SUM(ListeServicesLocaux[Montant estimatif (En Fcfa)4])</f>
        <v>0</v>
      </c>
    </row>
    <row r="11" spans="2:13" ht="15" thickTop="1" x14ac:dyDescent="0.35">
      <c r="B11" s="62" t="s">
        <v>9</v>
      </c>
      <c r="C11" s="57">
        <v>9</v>
      </c>
      <c r="D11" s="105">
        <f>IF('B-Facilitations'!I5="Complet",1,0)</f>
        <v>0</v>
      </c>
      <c r="H11" s="30"/>
      <c r="I11"/>
      <c r="J11"/>
      <c r="K11"/>
      <c r="L11"/>
      <c r="M11"/>
    </row>
    <row r="12" spans="2:13" x14ac:dyDescent="0.35">
      <c r="B12" s="62" t="s">
        <v>10</v>
      </c>
      <c r="C12" s="57">
        <v>10</v>
      </c>
      <c r="D12" s="105">
        <f>IF('B- Passation de M.'!I5="Complet",1,0)</f>
        <v>0</v>
      </c>
      <c r="H12" s="30"/>
      <c r="I12"/>
      <c r="J12"/>
      <c r="K12"/>
      <c r="L12"/>
      <c r="M12"/>
    </row>
    <row r="13" spans="2:13" x14ac:dyDescent="0.35">
      <c r="B13" s="62" t="s">
        <v>11</v>
      </c>
      <c r="C13" s="57">
        <v>11</v>
      </c>
      <c r="D13" s="105">
        <f>IF('C- Biens'!I5="Complet",1,0)</f>
        <v>0</v>
      </c>
      <c r="H13" s="30"/>
      <c r="I13"/>
      <c r="J13"/>
      <c r="K13"/>
      <c r="L13"/>
      <c r="M13"/>
    </row>
    <row r="14" spans="2:13" x14ac:dyDescent="0.35">
      <c r="B14" s="62" t="s">
        <v>12</v>
      </c>
      <c r="C14" s="57">
        <v>12</v>
      </c>
      <c r="D14" s="105">
        <f>IF('C- ListeBiensLoc'!I5="Complet",1,0)</f>
        <v>0</v>
      </c>
      <c r="H14" s="30"/>
      <c r="I14"/>
      <c r="J14"/>
      <c r="K14"/>
      <c r="L14"/>
      <c r="M14"/>
    </row>
    <row r="15" spans="2:13" x14ac:dyDescent="0.35">
      <c r="B15" s="62" t="s">
        <v>13</v>
      </c>
      <c r="C15" s="57">
        <v>13</v>
      </c>
      <c r="D15" s="105">
        <f>IF('D- Services'!H5="Complet",1,0)</f>
        <v>0</v>
      </c>
      <c r="H15" s="30"/>
      <c r="I15"/>
      <c r="J15"/>
      <c r="K15"/>
      <c r="L15"/>
      <c r="M15"/>
    </row>
    <row r="16" spans="2:13" x14ac:dyDescent="0.35">
      <c r="B16" s="62" t="s">
        <v>14</v>
      </c>
      <c r="C16" s="57">
        <v>14</v>
      </c>
      <c r="D16" s="105">
        <f>IF('D- ListeServicesLoc'!I5="Complet",1,0)</f>
        <v>0</v>
      </c>
      <c r="I16"/>
      <c r="J16"/>
      <c r="K16"/>
      <c r="L16"/>
      <c r="M16"/>
    </row>
    <row r="17" spans="2:13" x14ac:dyDescent="0.35">
      <c r="B17" s="62" t="s">
        <v>15</v>
      </c>
      <c r="C17" s="57">
        <v>15</v>
      </c>
      <c r="D17" s="105">
        <f>IF('E- Dépenses'!H5="Complet",1,0)</f>
        <v>0</v>
      </c>
      <c r="I17"/>
      <c r="J17"/>
      <c r="K17"/>
      <c r="L17"/>
      <c r="M17"/>
    </row>
    <row r="18" spans="2:13" x14ac:dyDescent="0.35">
      <c r="B18" s="62" t="s">
        <v>16</v>
      </c>
      <c r="C18" s="57">
        <v>16</v>
      </c>
      <c r="D18" s="105">
        <f>IF('F- DevCompetLocales'!I5="Complet",1,0)</f>
        <v>0</v>
      </c>
      <c r="I18"/>
      <c r="J18"/>
      <c r="K18"/>
      <c r="L18"/>
      <c r="M18"/>
    </row>
    <row r="19" spans="2:13" x14ac:dyDescent="0.35">
      <c r="B19" s="62" t="s">
        <v>17</v>
      </c>
      <c r="C19" s="57">
        <v>17</v>
      </c>
      <c r="D19" s="105">
        <f>IF('F- TransfertTechno'!I5="Complet",1,0)</f>
        <v>0</v>
      </c>
      <c r="I19"/>
      <c r="J19"/>
      <c r="K19"/>
      <c r="L19"/>
      <c r="M19"/>
    </row>
    <row r="20" spans="2:13" x14ac:dyDescent="0.35">
      <c r="B20" s="62" t="s">
        <v>472</v>
      </c>
      <c r="C20" s="57">
        <v>18</v>
      </c>
      <c r="D20" s="105">
        <f>IF('F- RandD'!I5="Complet",1,0)</f>
        <v>0</v>
      </c>
      <c r="I20"/>
      <c r="J20"/>
      <c r="K20"/>
      <c r="L20"/>
      <c r="M20"/>
    </row>
    <row r="21" spans="2:13" ht="15" thickBot="1" x14ac:dyDescent="0.4">
      <c r="B21" s="62" t="s">
        <v>473</v>
      </c>
      <c r="C21" s="57">
        <v>19</v>
      </c>
      <c r="D21" s="105">
        <f>IF('G-Assurance'!I6="Complet",1,0)</f>
        <v>0</v>
      </c>
      <c r="I21"/>
      <c r="J21"/>
      <c r="K21"/>
      <c r="L21"/>
      <c r="M21"/>
    </row>
    <row r="22" spans="2:13" ht="16" thickBot="1" x14ac:dyDescent="0.4">
      <c r="B22" s="62" t="s">
        <v>676</v>
      </c>
      <c r="C22" s="57">
        <v>20</v>
      </c>
      <c r="D22" s="105">
        <f>IF('G-ServicesFinanciers'!I6="Complet",1,0)</f>
        <v>0</v>
      </c>
      <c r="H22" s="419"/>
      <c r="I22" s="420">
        <f>+Identification!G14</f>
        <v>2024</v>
      </c>
      <c r="J22" s="420">
        <f t="shared" ref="J22:M22" si="1">+I22+1</f>
        <v>2025</v>
      </c>
      <c r="K22" s="420">
        <f t="shared" si="1"/>
        <v>2026</v>
      </c>
      <c r="L22" s="420">
        <f t="shared" si="1"/>
        <v>2027</v>
      </c>
      <c r="M22" s="420">
        <f t="shared" si="1"/>
        <v>2028</v>
      </c>
    </row>
    <row r="23" spans="2:13" s="1" customFormat="1" ht="13.5" customHeight="1" x14ac:dyDescent="0.35">
      <c r="B23"/>
      <c r="C23"/>
      <c r="D23"/>
      <c r="E23"/>
      <c r="F23" s="421" t="s">
        <v>243</v>
      </c>
      <c r="G23" s="422" t="s">
        <v>112</v>
      </c>
      <c r="H23" s="421" t="s">
        <v>125</v>
      </c>
      <c r="I23" s="423" t="s">
        <v>92</v>
      </c>
      <c r="J23" s="424" t="s">
        <v>374</v>
      </c>
      <c r="K23" s="424" t="s">
        <v>382</v>
      </c>
      <c r="L23" s="424" t="s">
        <v>390</v>
      </c>
      <c r="M23" s="425" t="s">
        <v>398</v>
      </c>
    </row>
    <row r="24" spans="2:13" x14ac:dyDescent="0.35">
      <c r="B24"/>
      <c r="C24"/>
      <c r="D24"/>
      <c r="F24" s="328" t="str">
        <f t="shared" ref="F24:F55" si="2">IF(G24="","",ROW(A1))</f>
        <v/>
      </c>
      <c r="G24" s="27"/>
      <c r="H24" s="148"/>
      <c r="I24" s="242"/>
      <c r="J24" s="150"/>
      <c r="K24" s="150"/>
      <c r="L24" s="150"/>
      <c r="M24" s="243"/>
    </row>
    <row r="25" spans="2:13" x14ac:dyDescent="0.35">
      <c r="B25"/>
      <c r="C25"/>
      <c r="D25"/>
      <c r="F25" s="328" t="str">
        <f t="shared" si="2"/>
        <v/>
      </c>
      <c r="G25" s="27"/>
      <c r="H25" s="148"/>
      <c r="I25" s="242"/>
      <c r="J25" s="150"/>
      <c r="K25" s="150"/>
      <c r="L25" s="150"/>
      <c r="M25" s="243"/>
    </row>
    <row r="26" spans="2:13" x14ac:dyDescent="0.35">
      <c r="B26"/>
      <c r="C26"/>
      <c r="D26"/>
      <c r="F26" s="328" t="str">
        <f t="shared" si="2"/>
        <v/>
      </c>
      <c r="G26" s="27"/>
      <c r="H26" s="148"/>
      <c r="I26" s="242"/>
      <c r="J26" s="150"/>
      <c r="K26" s="150"/>
      <c r="L26" s="150"/>
      <c r="M26" s="243"/>
    </row>
    <row r="27" spans="2:13" x14ac:dyDescent="0.35">
      <c r="B27"/>
      <c r="C27"/>
      <c r="D27"/>
      <c r="F27" s="328" t="str">
        <f t="shared" si="2"/>
        <v/>
      </c>
      <c r="G27" s="27"/>
      <c r="H27" s="148"/>
      <c r="I27" s="242"/>
      <c r="J27" s="150"/>
      <c r="K27" s="150"/>
      <c r="L27" s="150"/>
      <c r="M27" s="243"/>
    </row>
    <row r="28" spans="2:13" x14ac:dyDescent="0.35">
      <c r="B28"/>
      <c r="C28"/>
      <c r="D28"/>
      <c r="F28" s="328" t="str">
        <f t="shared" si="2"/>
        <v/>
      </c>
      <c r="G28" s="27"/>
      <c r="H28" s="148"/>
      <c r="I28" s="242"/>
      <c r="J28" s="150"/>
      <c r="K28" s="150"/>
      <c r="L28" s="150"/>
      <c r="M28" s="243"/>
    </row>
    <row r="29" spans="2:13" x14ac:dyDescent="0.35">
      <c r="B29"/>
      <c r="C29"/>
      <c r="D29"/>
      <c r="F29" s="328" t="str">
        <f t="shared" si="2"/>
        <v/>
      </c>
      <c r="G29" s="27"/>
      <c r="H29" s="149"/>
      <c r="I29" s="242"/>
      <c r="J29" s="150"/>
      <c r="K29" s="150"/>
      <c r="L29" s="150"/>
      <c r="M29" s="243"/>
    </row>
    <row r="30" spans="2:13" x14ac:dyDescent="0.35">
      <c r="B30"/>
      <c r="C30"/>
      <c r="D30"/>
      <c r="F30" s="328" t="str">
        <f t="shared" si="2"/>
        <v/>
      </c>
      <c r="G30" s="27"/>
      <c r="H30" s="149"/>
      <c r="I30" s="242"/>
      <c r="J30" s="150"/>
      <c r="K30" s="150"/>
      <c r="L30" s="150"/>
      <c r="M30" s="243"/>
    </row>
    <row r="31" spans="2:13" x14ac:dyDescent="0.35">
      <c r="B31"/>
      <c r="C31"/>
      <c r="D31"/>
      <c r="F31" s="328" t="str">
        <f t="shared" si="2"/>
        <v/>
      </c>
      <c r="G31" s="27"/>
      <c r="H31" s="149"/>
      <c r="I31" s="242"/>
      <c r="J31" s="150"/>
      <c r="K31" s="150"/>
      <c r="L31" s="150"/>
      <c r="M31" s="243"/>
    </row>
    <row r="32" spans="2:13" x14ac:dyDescent="0.35">
      <c r="B32"/>
      <c r="C32"/>
      <c r="D32"/>
      <c r="F32" s="328" t="str">
        <f t="shared" si="2"/>
        <v/>
      </c>
      <c r="G32" s="27"/>
      <c r="H32" s="149"/>
      <c r="I32" s="242"/>
      <c r="J32" s="150"/>
      <c r="K32" s="150"/>
      <c r="L32" s="150"/>
      <c r="M32" s="243"/>
    </row>
    <row r="33" spans="2:13" x14ac:dyDescent="0.35">
      <c r="B33"/>
      <c r="C33"/>
      <c r="D33"/>
      <c r="F33" s="328" t="str">
        <f t="shared" si="2"/>
        <v/>
      </c>
      <c r="G33" s="27"/>
      <c r="H33" s="149"/>
      <c r="I33" s="242"/>
      <c r="J33" s="150"/>
      <c r="K33" s="150"/>
      <c r="L33" s="150"/>
      <c r="M33" s="243"/>
    </row>
    <row r="34" spans="2:13" x14ac:dyDescent="0.35">
      <c r="B34"/>
      <c r="C34"/>
      <c r="D34"/>
      <c r="F34" s="328" t="str">
        <f t="shared" si="2"/>
        <v/>
      </c>
      <c r="G34" s="27"/>
      <c r="H34" s="149"/>
      <c r="I34" s="242"/>
      <c r="J34" s="150"/>
      <c r="K34" s="150"/>
      <c r="L34" s="150"/>
      <c r="M34" s="243"/>
    </row>
    <row r="35" spans="2:13" x14ac:dyDescent="0.35">
      <c r="B35"/>
      <c r="C35"/>
      <c r="D35"/>
      <c r="F35" s="328" t="str">
        <f t="shared" si="2"/>
        <v/>
      </c>
      <c r="G35" s="27"/>
      <c r="H35" s="149"/>
      <c r="I35" s="242"/>
      <c r="J35" s="150"/>
      <c r="K35" s="150"/>
      <c r="L35" s="150"/>
      <c r="M35" s="243"/>
    </row>
    <row r="36" spans="2:13" x14ac:dyDescent="0.35">
      <c r="B36"/>
      <c r="C36"/>
      <c r="D36"/>
      <c r="F36" s="328" t="str">
        <f t="shared" si="2"/>
        <v/>
      </c>
      <c r="G36" s="27"/>
      <c r="H36" s="149"/>
      <c r="I36" s="242"/>
      <c r="J36" s="150"/>
      <c r="K36" s="150"/>
      <c r="L36" s="150"/>
      <c r="M36" s="243"/>
    </row>
    <row r="37" spans="2:13" x14ac:dyDescent="0.35">
      <c r="B37"/>
      <c r="C37"/>
      <c r="D37"/>
      <c r="F37" s="328" t="str">
        <f t="shared" si="2"/>
        <v/>
      </c>
      <c r="G37" s="27"/>
      <c r="H37" s="149"/>
      <c r="I37" s="242"/>
      <c r="J37" s="150"/>
      <c r="K37" s="150"/>
      <c r="L37" s="150"/>
      <c r="M37" s="243"/>
    </row>
    <row r="38" spans="2:13" x14ac:dyDescent="0.35">
      <c r="B38"/>
      <c r="C38"/>
      <c r="D38"/>
      <c r="F38" s="328" t="str">
        <f t="shared" si="2"/>
        <v/>
      </c>
      <c r="G38" s="27"/>
      <c r="H38" s="149"/>
      <c r="I38" s="242"/>
      <c r="J38" s="150"/>
      <c r="K38" s="150"/>
      <c r="L38" s="150"/>
      <c r="M38" s="243"/>
    </row>
    <row r="39" spans="2:13" x14ac:dyDescent="0.35">
      <c r="B39"/>
      <c r="C39"/>
      <c r="D39"/>
      <c r="F39" s="328" t="str">
        <f t="shared" si="2"/>
        <v/>
      </c>
      <c r="G39" s="27"/>
      <c r="H39" s="149"/>
      <c r="I39" s="242"/>
      <c r="J39" s="150"/>
      <c r="K39" s="150"/>
      <c r="L39" s="150"/>
      <c r="M39" s="243"/>
    </row>
    <row r="40" spans="2:13" x14ac:dyDescent="0.35">
      <c r="B40"/>
      <c r="C40"/>
      <c r="D40"/>
      <c r="F40" s="328" t="str">
        <f t="shared" si="2"/>
        <v/>
      </c>
      <c r="G40" s="27"/>
      <c r="H40" s="149"/>
      <c r="I40" s="242"/>
      <c r="J40" s="150"/>
      <c r="K40" s="150"/>
      <c r="L40" s="150"/>
      <c r="M40" s="243"/>
    </row>
    <row r="41" spans="2:13" x14ac:dyDescent="0.35">
      <c r="B41"/>
      <c r="C41"/>
      <c r="D41"/>
      <c r="F41" s="328" t="str">
        <f t="shared" si="2"/>
        <v/>
      </c>
      <c r="G41" s="27"/>
      <c r="H41" s="149"/>
      <c r="I41" s="242"/>
      <c r="J41" s="150"/>
      <c r="K41" s="150"/>
      <c r="L41" s="150"/>
      <c r="M41" s="243"/>
    </row>
    <row r="42" spans="2:13" x14ac:dyDescent="0.35">
      <c r="B42"/>
      <c r="C42"/>
      <c r="D42"/>
      <c r="F42" s="328" t="str">
        <f t="shared" si="2"/>
        <v/>
      </c>
      <c r="G42" s="27"/>
      <c r="H42" s="149"/>
      <c r="I42" s="242"/>
      <c r="J42" s="150"/>
      <c r="K42" s="150"/>
      <c r="L42" s="150"/>
      <c r="M42" s="243"/>
    </row>
    <row r="43" spans="2:13" x14ac:dyDescent="0.35">
      <c r="B43"/>
      <c r="C43"/>
      <c r="D43"/>
      <c r="F43" s="328" t="str">
        <f t="shared" si="2"/>
        <v/>
      </c>
      <c r="G43" s="27"/>
      <c r="H43" s="149"/>
      <c r="I43" s="242"/>
      <c r="J43" s="150"/>
      <c r="K43" s="150"/>
      <c r="L43" s="150"/>
      <c r="M43" s="243"/>
    </row>
    <row r="44" spans="2:13" x14ac:dyDescent="0.35">
      <c r="B44"/>
      <c r="C44"/>
      <c r="D44"/>
      <c r="F44" s="328" t="str">
        <f t="shared" si="2"/>
        <v/>
      </c>
      <c r="G44" s="27"/>
      <c r="H44" s="149"/>
      <c r="I44" s="242"/>
      <c r="J44" s="150"/>
      <c r="K44" s="150"/>
      <c r="L44" s="150"/>
      <c r="M44" s="243"/>
    </row>
    <row r="45" spans="2:13" x14ac:dyDescent="0.35">
      <c r="B45"/>
      <c r="C45"/>
      <c r="D45"/>
      <c r="F45" s="328" t="str">
        <f t="shared" si="2"/>
        <v/>
      </c>
      <c r="G45" s="27"/>
      <c r="H45" s="149"/>
      <c r="I45" s="242"/>
      <c r="J45" s="150"/>
      <c r="K45" s="150"/>
      <c r="L45" s="150"/>
      <c r="M45" s="243"/>
    </row>
    <row r="46" spans="2:13" x14ac:dyDescent="0.35">
      <c r="B46"/>
      <c r="C46"/>
      <c r="D46"/>
      <c r="F46" s="328" t="str">
        <f t="shared" si="2"/>
        <v/>
      </c>
      <c r="G46" s="27"/>
      <c r="H46" s="149"/>
      <c r="I46" s="242"/>
      <c r="J46" s="150"/>
      <c r="K46" s="150"/>
      <c r="L46" s="150"/>
      <c r="M46" s="243"/>
    </row>
    <row r="47" spans="2:13" x14ac:dyDescent="0.35">
      <c r="B47"/>
      <c r="C47"/>
      <c r="D47"/>
      <c r="F47" s="328" t="str">
        <f t="shared" si="2"/>
        <v/>
      </c>
      <c r="G47" s="27"/>
      <c r="H47" s="149"/>
      <c r="I47" s="242"/>
      <c r="J47" s="150"/>
      <c r="K47" s="150"/>
      <c r="L47" s="150"/>
      <c r="M47" s="243"/>
    </row>
    <row r="48" spans="2:13" x14ac:dyDescent="0.35">
      <c r="B48"/>
      <c r="C48"/>
      <c r="D48"/>
      <c r="F48" s="328" t="str">
        <f t="shared" si="2"/>
        <v/>
      </c>
      <c r="G48" s="27"/>
      <c r="H48" s="149"/>
      <c r="I48" s="242"/>
      <c r="J48" s="150"/>
      <c r="K48" s="150"/>
      <c r="L48" s="150"/>
      <c r="M48" s="243"/>
    </row>
    <row r="49" spans="2:13" x14ac:dyDescent="0.35">
      <c r="B49"/>
      <c r="C49"/>
      <c r="D49"/>
      <c r="F49" s="328" t="str">
        <f t="shared" si="2"/>
        <v/>
      </c>
      <c r="G49" s="27"/>
      <c r="H49" s="149"/>
      <c r="I49" s="242"/>
      <c r="J49" s="150"/>
      <c r="K49" s="150"/>
      <c r="L49" s="150"/>
      <c r="M49" s="243"/>
    </row>
    <row r="50" spans="2:13" x14ac:dyDescent="0.35">
      <c r="B50"/>
      <c r="C50"/>
      <c r="D50"/>
      <c r="F50" s="328" t="str">
        <f t="shared" si="2"/>
        <v/>
      </c>
      <c r="G50" s="27"/>
      <c r="H50" s="149"/>
      <c r="I50" s="242"/>
      <c r="J50" s="150"/>
      <c r="K50" s="150"/>
      <c r="L50" s="150"/>
      <c r="M50" s="243"/>
    </row>
    <row r="51" spans="2:13" x14ac:dyDescent="0.35">
      <c r="B51"/>
      <c r="C51"/>
      <c r="D51"/>
      <c r="F51" s="328" t="str">
        <f t="shared" si="2"/>
        <v/>
      </c>
      <c r="G51" s="27"/>
      <c r="H51" s="149"/>
      <c r="I51" s="242"/>
      <c r="J51" s="150"/>
      <c r="K51" s="150"/>
      <c r="L51" s="150"/>
      <c r="M51" s="243"/>
    </row>
    <row r="52" spans="2:13" x14ac:dyDescent="0.35">
      <c r="B52"/>
      <c r="C52"/>
      <c r="D52"/>
      <c r="F52" s="328" t="str">
        <f t="shared" si="2"/>
        <v/>
      </c>
      <c r="G52" s="27"/>
      <c r="H52" s="149"/>
      <c r="I52" s="242"/>
      <c r="J52" s="150"/>
      <c r="K52" s="150"/>
      <c r="L52" s="150"/>
      <c r="M52" s="243"/>
    </row>
    <row r="53" spans="2:13" x14ac:dyDescent="0.35">
      <c r="B53"/>
      <c r="C53"/>
      <c r="D53"/>
      <c r="F53" s="328" t="str">
        <f t="shared" si="2"/>
        <v/>
      </c>
      <c r="G53" s="27"/>
      <c r="H53" s="149"/>
      <c r="I53" s="242"/>
      <c r="J53" s="150"/>
      <c r="K53" s="150"/>
      <c r="L53" s="150"/>
      <c r="M53" s="243"/>
    </row>
    <row r="54" spans="2:13" x14ac:dyDescent="0.35">
      <c r="B54"/>
      <c r="C54"/>
      <c r="D54"/>
      <c r="F54" s="328" t="str">
        <f t="shared" si="2"/>
        <v/>
      </c>
      <c r="G54" s="27"/>
      <c r="H54" s="149"/>
      <c r="I54" s="244"/>
      <c r="J54" s="151"/>
      <c r="K54" s="151"/>
      <c r="L54" s="151"/>
      <c r="M54" s="245"/>
    </row>
    <row r="55" spans="2:13" x14ac:dyDescent="0.35">
      <c r="B55"/>
      <c r="C55"/>
      <c r="D55"/>
      <c r="F55" s="328" t="str">
        <f t="shared" si="2"/>
        <v/>
      </c>
      <c r="G55" s="27"/>
      <c r="H55" s="149"/>
      <c r="I55" s="244"/>
      <c r="J55" s="151"/>
      <c r="K55" s="151"/>
      <c r="L55" s="151"/>
      <c r="M55" s="245"/>
    </row>
    <row r="56" spans="2:13" x14ac:dyDescent="0.35">
      <c r="B56"/>
      <c r="C56"/>
      <c r="D56"/>
      <c r="F56" s="328" t="str">
        <f t="shared" ref="F56:F87" si="3">IF(G56="","",ROW(A33))</f>
        <v/>
      </c>
      <c r="G56" s="27"/>
      <c r="H56" s="149"/>
      <c r="I56" s="244"/>
      <c r="J56" s="151"/>
      <c r="K56" s="151"/>
      <c r="L56" s="151"/>
      <c r="M56" s="245"/>
    </row>
    <row r="57" spans="2:13" x14ac:dyDescent="0.35">
      <c r="B57"/>
      <c r="C57"/>
      <c r="D57"/>
      <c r="F57" s="328" t="str">
        <f t="shared" si="3"/>
        <v/>
      </c>
      <c r="G57" s="27"/>
      <c r="H57" s="149"/>
      <c r="I57" s="244"/>
      <c r="J57" s="151"/>
      <c r="K57" s="151"/>
      <c r="L57" s="151"/>
      <c r="M57" s="245"/>
    </row>
    <row r="58" spans="2:13" x14ac:dyDescent="0.35">
      <c r="B58"/>
      <c r="C58"/>
      <c r="D58"/>
      <c r="F58" s="328" t="str">
        <f t="shared" si="3"/>
        <v/>
      </c>
      <c r="G58" s="27"/>
      <c r="H58" s="149"/>
      <c r="I58" s="244"/>
      <c r="J58" s="151"/>
      <c r="K58" s="151"/>
      <c r="L58" s="151"/>
      <c r="M58" s="245"/>
    </row>
    <row r="59" spans="2:13" x14ac:dyDescent="0.35">
      <c r="B59"/>
      <c r="C59"/>
      <c r="D59"/>
      <c r="F59" s="328" t="str">
        <f t="shared" si="3"/>
        <v/>
      </c>
      <c r="G59" s="27"/>
      <c r="H59" s="149"/>
      <c r="I59" s="244"/>
      <c r="J59" s="151"/>
      <c r="K59" s="151"/>
      <c r="L59" s="151"/>
      <c r="M59" s="245"/>
    </row>
    <row r="60" spans="2:13" x14ac:dyDescent="0.35">
      <c r="B60"/>
      <c r="C60"/>
      <c r="D60"/>
      <c r="F60" s="328" t="str">
        <f t="shared" si="3"/>
        <v/>
      </c>
      <c r="G60" s="27"/>
      <c r="H60" s="149"/>
      <c r="I60" s="244"/>
      <c r="J60" s="151"/>
      <c r="K60" s="151"/>
      <c r="L60" s="151"/>
      <c r="M60" s="245"/>
    </row>
    <row r="61" spans="2:13" x14ac:dyDescent="0.35">
      <c r="B61"/>
      <c r="C61"/>
      <c r="D61"/>
      <c r="F61" s="328" t="str">
        <f t="shared" si="3"/>
        <v/>
      </c>
      <c r="G61" s="27"/>
      <c r="H61" s="149"/>
      <c r="I61" s="244"/>
      <c r="J61" s="151"/>
      <c r="K61" s="151"/>
      <c r="L61" s="151"/>
      <c r="M61" s="245"/>
    </row>
    <row r="62" spans="2:13" x14ac:dyDescent="0.35">
      <c r="B62"/>
      <c r="C62"/>
      <c r="D62"/>
      <c r="F62" s="328" t="str">
        <f t="shared" si="3"/>
        <v/>
      </c>
      <c r="G62" s="27"/>
      <c r="H62" s="149"/>
      <c r="I62" s="244"/>
      <c r="J62" s="151"/>
      <c r="K62" s="151"/>
      <c r="L62" s="151"/>
      <c r="M62" s="245"/>
    </row>
    <row r="63" spans="2:13" x14ac:dyDescent="0.35">
      <c r="B63"/>
      <c r="C63"/>
      <c r="D63"/>
      <c r="F63" s="328" t="str">
        <f t="shared" si="3"/>
        <v/>
      </c>
      <c r="G63" s="27"/>
      <c r="H63" s="149"/>
      <c r="I63" s="244"/>
      <c r="J63" s="151"/>
      <c r="K63" s="151"/>
      <c r="L63" s="151"/>
      <c r="M63" s="245"/>
    </row>
    <row r="64" spans="2:13" x14ac:dyDescent="0.35">
      <c r="B64"/>
      <c r="C64"/>
      <c r="D64"/>
      <c r="F64" s="328" t="str">
        <f t="shared" si="3"/>
        <v/>
      </c>
      <c r="G64" s="27"/>
      <c r="H64" s="149"/>
      <c r="I64" s="244"/>
      <c r="J64" s="151"/>
      <c r="K64" s="151"/>
      <c r="L64" s="151"/>
      <c r="M64" s="245"/>
    </row>
    <row r="65" spans="2:13" x14ac:dyDescent="0.35">
      <c r="B65"/>
      <c r="C65"/>
      <c r="D65"/>
      <c r="F65" s="328" t="str">
        <f t="shared" si="3"/>
        <v/>
      </c>
      <c r="G65" s="27"/>
      <c r="H65" s="149"/>
      <c r="I65" s="244"/>
      <c r="J65" s="151"/>
      <c r="K65" s="151"/>
      <c r="L65" s="151"/>
      <c r="M65" s="245"/>
    </row>
    <row r="66" spans="2:13" x14ac:dyDescent="0.35">
      <c r="B66"/>
      <c r="C66"/>
      <c r="D66"/>
      <c r="F66" s="328" t="str">
        <f t="shared" si="3"/>
        <v/>
      </c>
      <c r="G66" s="27"/>
      <c r="H66" s="149"/>
      <c r="I66" s="244"/>
      <c r="J66" s="151"/>
      <c r="K66" s="151"/>
      <c r="L66" s="151"/>
      <c r="M66" s="245"/>
    </row>
    <row r="67" spans="2:13" x14ac:dyDescent="0.35">
      <c r="F67" s="328" t="str">
        <f t="shared" si="3"/>
        <v/>
      </c>
      <c r="G67" s="27"/>
      <c r="H67" s="149"/>
      <c r="I67" s="244"/>
      <c r="J67" s="151"/>
      <c r="K67" s="151"/>
      <c r="L67" s="151"/>
      <c r="M67" s="245"/>
    </row>
    <row r="68" spans="2:13" x14ac:dyDescent="0.35">
      <c r="F68" s="328" t="str">
        <f t="shared" si="3"/>
        <v/>
      </c>
      <c r="G68" s="27"/>
      <c r="H68" s="149"/>
      <c r="I68" s="244"/>
      <c r="J68" s="151"/>
      <c r="K68" s="151"/>
      <c r="L68" s="151"/>
      <c r="M68" s="245"/>
    </row>
    <row r="69" spans="2:13" x14ac:dyDescent="0.35">
      <c r="F69" s="328" t="str">
        <f t="shared" si="3"/>
        <v/>
      </c>
      <c r="G69" s="27"/>
      <c r="H69" s="149"/>
      <c r="I69" s="244"/>
      <c r="J69" s="151"/>
      <c r="K69" s="151"/>
      <c r="L69" s="151"/>
      <c r="M69" s="245"/>
    </row>
    <row r="70" spans="2:13" x14ac:dyDescent="0.35">
      <c r="F70" s="328" t="str">
        <f t="shared" si="3"/>
        <v/>
      </c>
      <c r="G70" s="27"/>
      <c r="H70" s="149"/>
      <c r="I70" s="244"/>
      <c r="J70" s="151"/>
      <c r="K70" s="151"/>
      <c r="L70" s="151"/>
      <c r="M70" s="245"/>
    </row>
    <row r="71" spans="2:13" x14ac:dyDescent="0.35">
      <c r="F71" s="328" t="str">
        <f t="shared" si="3"/>
        <v/>
      </c>
      <c r="G71" s="27"/>
      <c r="H71" s="149"/>
      <c r="I71" s="244"/>
      <c r="J71" s="151"/>
      <c r="K71" s="151"/>
      <c r="L71" s="151"/>
      <c r="M71" s="245"/>
    </row>
    <row r="72" spans="2:13" x14ac:dyDescent="0.35">
      <c r="F72" s="328" t="str">
        <f t="shared" si="3"/>
        <v/>
      </c>
      <c r="G72" s="27"/>
      <c r="H72" s="149"/>
      <c r="I72" s="244"/>
      <c r="J72" s="151"/>
      <c r="K72" s="151"/>
      <c r="L72" s="151"/>
      <c r="M72" s="245"/>
    </row>
    <row r="73" spans="2:13" x14ac:dyDescent="0.35">
      <c r="F73" s="328" t="str">
        <f t="shared" si="3"/>
        <v/>
      </c>
      <c r="G73" s="27"/>
      <c r="H73" s="149"/>
      <c r="I73" s="244"/>
      <c r="J73" s="151"/>
      <c r="K73" s="151"/>
      <c r="L73" s="151"/>
      <c r="M73" s="245"/>
    </row>
    <row r="74" spans="2:13" x14ac:dyDescent="0.35">
      <c r="F74" s="328" t="str">
        <f t="shared" si="3"/>
        <v/>
      </c>
      <c r="G74" s="27"/>
      <c r="H74" s="149"/>
      <c r="I74" s="244"/>
      <c r="J74" s="151"/>
      <c r="K74" s="151"/>
      <c r="L74" s="151"/>
      <c r="M74" s="245"/>
    </row>
    <row r="75" spans="2:13" x14ac:dyDescent="0.35">
      <c r="F75" s="328" t="str">
        <f t="shared" si="3"/>
        <v/>
      </c>
      <c r="G75" s="27"/>
      <c r="H75" s="149"/>
      <c r="I75" s="244"/>
      <c r="J75" s="151"/>
      <c r="K75" s="151"/>
      <c r="L75" s="151"/>
      <c r="M75" s="245"/>
    </row>
    <row r="76" spans="2:13" x14ac:dyDescent="0.35">
      <c r="F76" s="328" t="str">
        <f t="shared" si="3"/>
        <v/>
      </c>
      <c r="G76" s="27"/>
      <c r="H76" s="149"/>
      <c r="I76" s="244"/>
      <c r="J76" s="151"/>
      <c r="K76" s="151"/>
      <c r="L76" s="151"/>
      <c r="M76" s="245"/>
    </row>
    <row r="77" spans="2:13" x14ac:dyDescent="0.35">
      <c r="F77" s="328" t="str">
        <f t="shared" si="3"/>
        <v/>
      </c>
      <c r="G77" s="27"/>
      <c r="H77" s="149"/>
      <c r="I77" s="244"/>
      <c r="J77" s="151"/>
      <c r="K77" s="151"/>
      <c r="L77" s="151"/>
      <c r="M77" s="245"/>
    </row>
    <row r="78" spans="2:13" x14ac:dyDescent="0.35">
      <c r="F78" s="328" t="str">
        <f t="shared" si="3"/>
        <v/>
      </c>
      <c r="G78" s="27"/>
      <c r="H78" s="149"/>
      <c r="I78" s="244"/>
      <c r="J78" s="151"/>
      <c r="K78" s="151"/>
      <c r="L78" s="151"/>
      <c r="M78" s="245"/>
    </row>
    <row r="79" spans="2:13" x14ac:dyDescent="0.35">
      <c r="F79" s="328" t="str">
        <f t="shared" si="3"/>
        <v/>
      </c>
      <c r="G79" s="27"/>
      <c r="H79" s="149"/>
      <c r="I79" s="244"/>
      <c r="J79" s="151"/>
      <c r="K79" s="151"/>
      <c r="L79" s="151"/>
      <c r="M79" s="245"/>
    </row>
    <row r="80" spans="2:13" x14ac:dyDescent="0.35">
      <c r="F80" s="328" t="str">
        <f t="shared" si="3"/>
        <v/>
      </c>
      <c r="G80" s="27"/>
      <c r="H80" s="149"/>
      <c r="I80" s="244"/>
      <c r="J80" s="151"/>
      <c r="K80" s="151"/>
      <c r="L80" s="151"/>
      <c r="M80" s="245"/>
    </row>
    <row r="81" spans="2:13" x14ac:dyDescent="0.35">
      <c r="F81" s="328" t="str">
        <f t="shared" si="3"/>
        <v/>
      </c>
      <c r="G81" s="27"/>
      <c r="H81" s="149"/>
      <c r="I81" s="244"/>
      <c r="J81" s="151"/>
      <c r="K81" s="151"/>
      <c r="L81" s="151"/>
      <c r="M81" s="245"/>
    </row>
    <row r="82" spans="2:13" x14ac:dyDescent="0.35">
      <c r="B82" s="67"/>
      <c r="C82" s="19"/>
      <c r="F82" s="328" t="str">
        <f t="shared" si="3"/>
        <v/>
      </c>
      <c r="G82" s="27"/>
      <c r="H82" s="149"/>
      <c r="I82" s="244"/>
      <c r="J82" s="151"/>
      <c r="K82" s="151"/>
      <c r="L82" s="151"/>
      <c r="M82" s="245"/>
    </row>
    <row r="83" spans="2:13" x14ac:dyDescent="0.35">
      <c r="F83" s="328" t="str">
        <f t="shared" si="3"/>
        <v/>
      </c>
      <c r="G83" s="27"/>
      <c r="H83" s="149"/>
      <c r="I83" s="244"/>
      <c r="J83" s="151"/>
      <c r="K83" s="151"/>
      <c r="L83" s="151"/>
      <c r="M83" s="245"/>
    </row>
    <row r="84" spans="2:13" x14ac:dyDescent="0.35">
      <c r="F84" s="328" t="str">
        <f t="shared" si="3"/>
        <v/>
      </c>
      <c r="G84" s="27"/>
      <c r="H84" s="149"/>
      <c r="I84" s="244"/>
      <c r="J84" s="151"/>
      <c r="K84" s="151"/>
      <c r="L84" s="151"/>
      <c r="M84" s="245"/>
    </row>
    <row r="85" spans="2:13" x14ac:dyDescent="0.35">
      <c r="F85" s="328" t="str">
        <f t="shared" si="3"/>
        <v/>
      </c>
      <c r="G85" s="27"/>
      <c r="H85" s="149"/>
      <c r="I85" s="244"/>
      <c r="J85" s="151"/>
      <c r="K85" s="151"/>
      <c r="L85" s="151"/>
      <c r="M85" s="245"/>
    </row>
    <row r="86" spans="2:13" x14ac:dyDescent="0.35">
      <c r="F86" s="328" t="str">
        <f t="shared" si="3"/>
        <v/>
      </c>
      <c r="G86" s="27"/>
      <c r="H86" s="149"/>
      <c r="I86" s="244"/>
      <c r="J86" s="151"/>
      <c r="K86" s="151"/>
      <c r="L86" s="151"/>
      <c r="M86" s="245"/>
    </row>
    <row r="87" spans="2:13" x14ac:dyDescent="0.35">
      <c r="F87" s="328" t="str">
        <f t="shared" si="3"/>
        <v/>
      </c>
      <c r="G87" s="27"/>
      <c r="H87" s="149"/>
      <c r="I87" s="244"/>
      <c r="J87" s="151"/>
      <c r="K87" s="151"/>
      <c r="L87" s="151"/>
      <c r="M87" s="245"/>
    </row>
    <row r="88" spans="2:13" x14ac:dyDescent="0.35">
      <c r="F88" s="328" t="str">
        <f t="shared" ref="F88:F119" si="4">IF(G88="","",ROW(A65))</f>
        <v/>
      </c>
      <c r="G88" s="27"/>
      <c r="H88" s="149"/>
      <c r="I88" s="244"/>
      <c r="J88" s="151"/>
      <c r="K88" s="151"/>
      <c r="L88" s="151"/>
      <c r="M88" s="245"/>
    </row>
    <row r="89" spans="2:13" x14ac:dyDescent="0.35">
      <c r="F89" s="328" t="str">
        <f t="shared" si="4"/>
        <v/>
      </c>
      <c r="G89" s="27"/>
      <c r="H89" s="149"/>
      <c r="I89" s="244"/>
      <c r="J89" s="151"/>
      <c r="K89" s="151"/>
      <c r="L89" s="151"/>
      <c r="M89" s="245"/>
    </row>
    <row r="90" spans="2:13" x14ac:dyDescent="0.35">
      <c r="F90" s="328" t="str">
        <f t="shared" si="4"/>
        <v/>
      </c>
      <c r="G90" s="27"/>
      <c r="H90" s="149"/>
      <c r="I90" s="244"/>
      <c r="J90" s="151"/>
      <c r="K90" s="151"/>
      <c r="L90" s="151"/>
      <c r="M90" s="245"/>
    </row>
    <row r="91" spans="2:13" x14ac:dyDescent="0.35">
      <c r="F91" s="328" t="str">
        <f t="shared" si="4"/>
        <v/>
      </c>
      <c r="G91" s="27"/>
      <c r="H91" s="149"/>
      <c r="I91" s="244"/>
      <c r="J91" s="151"/>
      <c r="K91" s="151"/>
      <c r="L91" s="151"/>
      <c r="M91" s="245"/>
    </row>
    <row r="92" spans="2:13" x14ac:dyDescent="0.35">
      <c r="F92" s="328" t="str">
        <f t="shared" si="4"/>
        <v/>
      </c>
      <c r="G92" s="27"/>
      <c r="H92" s="149"/>
      <c r="I92" s="244"/>
      <c r="J92" s="151"/>
      <c r="K92" s="151"/>
      <c r="L92" s="151"/>
      <c r="M92" s="245"/>
    </row>
    <row r="93" spans="2:13" x14ac:dyDescent="0.35">
      <c r="F93" s="328" t="str">
        <f t="shared" si="4"/>
        <v/>
      </c>
      <c r="G93" s="27"/>
      <c r="H93" s="149"/>
      <c r="I93" s="244"/>
      <c r="J93" s="151"/>
      <c r="K93" s="151"/>
      <c r="L93" s="151"/>
      <c r="M93" s="245"/>
    </row>
    <row r="94" spans="2:13" x14ac:dyDescent="0.35">
      <c r="F94" s="328" t="str">
        <f t="shared" si="4"/>
        <v/>
      </c>
      <c r="G94" s="27"/>
      <c r="H94" s="149"/>
      <c r="I94" s="244"/>
      <c r="J94" s="151"/>
      <c r="K94" s="151"/>
      <c r="L94" s="151"/>
      <c r="M94" s="245"/>
    </row>
    <row r="95" spans="2:13" x14ac:dyDescent="0.35">
      <c r="F95" s="328" t="str">
        <f t="shared" si="4"/>
        <v/>
      </c>
      <c r="G95" s="27"/>
      <c r="H95" s="149"/>
      <c r="I95" s="244"/>
      <c r="J95" s="151"/>
      <c r="K95" s="151"/>
      <c r="L95" s="151"/>
      <c r="M95" s="245"/>
    </row>
    <row r="96" spans="2:13" x14ac:dyDescent="0.35">
      <c r="F96" s="328" t="str">
        <f t="shared" si="4"/>
        <v/>
      </c>
      <c r="G96" s="27"/>
      <c r="H96" s="149"/>
      <c r="I96" s="244"/>
      <c r="J96" s="151"/>
      <c r="K96" s="151"/>
      <c r="L96" s="151"/>
      <c r="M96" s="245"/>
    </row>
    <row r="97" spans="6:13" x14ac:dyDescent="0.35">
      <c r="F97" s="328" t="str">
        <f t="shared" si="4"/>
        <v/>
      </c>
      <c r="G97" s="27"/>
      <c r="H97" s="149"/>
      <c r="I97" s="244"/>
      <c r="J97" s="151"/>
      <c r="K97" s="151"/>
      <c r="L97" s="151"/>
      <c r="M97" s="245"/>
    </row>
    <row r="98" spans="6:13" x14ac:dyDescent="0.35">
      <c r="F98" s="328" t="str">
        <f t="shared" si="4"/>
        <v/>
      </c>
      <c r="G98" s="27"/>
      <c r="H98" s="149"/>
      <c r="I98" s="244"/>
      <c r="J98" s="151"/>
      <c r="K98" s="151"/>
      <c r="L98" s="151"/>
      <c r="M98" s="245"/>
    </row>
    <row r="99" spans="6:13" x14ac:dyDescent="0.35">
      <c r="F99" s="328" t="str">
        <f t="shared" si="4"/>
        <v/>
      </c>
      <c r="G99" s="27"/>
      <c r="H99" s="149"/>
      <c r="I99" s="244"/>
      <c r="J99" s="151"/>
      <c r="K99" s="151"/>
      <c r="L99" s="151"/>
      <c r="M99" s="245"/>
    </row>
    <row r="100" spans="6:13" x14ac:dyDescent="0.35">
      <c r="F100" s="328" t="str">
        <f t="shared" si="4"/>
        <v/>
      </c>
      <c r="G100" s="27"/>
      <c r="H100" s="149"/>
      <c r="I100" s="244"/>
      <c r="J100" s="151"/>
      <c r="K100" s="151"/>
      <c r="L100" s="151"/>
      <c r="M100" s="245"/>
    </row>
    <row r="101" spans="6:13" x14ac:dyDescent="0.35">
      <c r="F101" s="328" t="str">
        <f t="shared" si="4"/>
        <v/>
      </c>
      <c r="G101" s="27"/>
      <c r="H101" s="149"/>
      <c r="I101" s="244"/>
      <c r="J101" s="151"/>
      <c r="K101" s="151"/>
      <c r="L101" s="151"/>
      <c r="M101" s="245"/>
    </row>
    <row r="102" spans="6:13" x14ac:dyDescent="0.35">
      <c r="F102" s="328" t="str">
        <f t="shared" si="4"/>
        <v/>
      </c>
      <c r="G102" s="27"/>
      <c r="H102" s="149"/>
      <c r="I102" s="244"/>
      <c r="J102" s="151"/>
      <c r="K102" s="151"/>
      <c r="L102" s="151"/>
      <c r="M102" s="245"/>
    </row>
    <row r="103" spans="6:13" x14ac:dyDescent="0.35">
      <c r="F103" s="328" t="str">
        <f t="shared" si="4"/>
        <v/>
      </c>
      <c r="G103" s="27"/>
      <c r="H103" s="149"/>
      <c r="I103" s="244"/>
      <c r="J103" s="151"/>
      <c r="K103" s="151"/>
      <c r="L103" s="151"/>
      <c r="M103" s="245"/>
    </row>
    <row r="104" spans="6:13" x14ac:dyDescent="0.35">
      <c r="F104" s="328" t="str">
        <f t="shared" si="4"/>
        <v/>
      </c>
      <c r="G104" s="27"/>
      <c r="H104" s="149"/>
      <c r="I104" s="244"/>
      <c r="J104" s="151"/>
      <c r="K104" s="151"/>
      <c r="L104" s="151"/>
      <c r="M104" s="245"/>
    </row>
    <row r="105" spans="6:13" x14ac:dyDescent="0.35">
      <c r="F105" s="328" t="str">
        <f t="shared" si="4"/>
        <v/>
      </c>
      <c r="G105" s="27"/>
      <c r="H105" s="149"/>
      <c r="I105" s="244"/>
      <c r="J105" s="151"/>
      <c r="K105" s="151"/>
      <c r="L105" s="151"/>
      <c r="M105" s="245"/>
    </row>
    <row r="106" spans="6:13" x14ac:dyDescent="0.35">
      <c r="F106" s="328" t="str">
        <f t="shared" si="4"/>
        <v/>
      </c>
      <c r="G106" s="27"/>
      <c r="H106" s="149"/>
      <c r="I106" s="244"/>
      <c r="J106" s="151"/>
      <c r="K106" s="151"/>
      <c r="L106" s="151"/>
      <c r="M106" s="245"/>
    </row>
    <row r="107" spans="6:13" x14ac:dyDescent="0.35">
      <c r="F107" s="328" t="str">
        <f t="shared" si="4"/>
        <v/>
      </c>
      <c r="G107" s="27"/>
      <c r="H107" s="149"/>
      <c r="I107" s="244"/>
      <c r="J107" s="151"/>
      <c r="K107" s="151"/>
      <c r="L107" s="151"/>
      <c r="M107" s="245"/>
    </row>
    <row r="108" spans="6:13" x14ac:dyDescent="0.35">
      <c r="F108" s="328" t="str">
        <f t="shared" si="4"/>
        <v/>
      </c>
      <c r="G108" s="27"/>
      <c r="H108" s="149"/>
      <c r="I108" s="244"/>
      <c r="J108" s="151"/>
      <c r="K108" s="151"/>
      <c r="L108" s="151"/>
      <c r="M108" s="245"/>
    </row>
    <row r="109" spans="6:13" x14ac:dyDescent="0.35">
      <c r="F109" s="328" t="str">
        <f t="shared" si="4"/>
        <v/>
      </c>
      <c r="G109" s="27"/>
      <c r="H109" s="149"/>
      <c r="I109" s="244"/>
      <c r="J109" s="151"/>
      <c r="K109" s="151"/>
      <c r="L109" s="151"/>
      <c r="M109" s="245"/>
    </row>
    <row r="110" spans="6:13" x14ac:dyDescent="0.35">
      <c r="F110" s="328" t="str">
        <f t="shared" si="4"/>
        <v/>
      </c>
      <c r="G110" s="27"/>
      <c r="H110" s="149"/>
      <c r="I110" s="244"/>
      <c r="J110" s="151"/>
      <c r="K110" s="151"/>
      <c r="L110" s="151"/>
      <c r="M110" s="245"/>
    </row>
    <row r="111" spans="6:13" x14ac:dyDescent="0.35">
      <c r="F111" s="328" t="str">
        <f t="shared" si="4"/>
        <v/>
      </c>
      <c r="G111" s="27"/>
      <c r="H111" s="149"/>
      <c r="I111" s="244"/>
      <c r="J111" s="151"/>
      <c r="K111" s="151"/>
      <c r="L111" s="151"/>
      <c r="M111" s="245"/>
    </row>
    <row r="112" spans="6:13" x14ac:dyDescent="0.35">
      <c r="F112" s="328" t="str">
        <f t="shared" si="4"/>
        <v/>
      </c>
      <c r="G112" s="27"/>
      <c r="H112" s="149"/>
      <c r="I112" s="244"/>
      <c r="J112" s="151"/>
      <c r="K112" s="151"/>
      <c r="L112" s="151"/>
      <c r="M112" s="245"/>
    </row>
    <row r="113" spans="6:13" x14ac:dyDescent="0.35">
      <c r="F113" s="328" t="str">
        <f t="shared" si="4"/>
        <v/>
      </c>
      <c r="G113" s="27"/>
      <c r="H113" s="149"/>
      <c r="I113" s="244"/>
      <c r="J113" s="151"/>
      <c r="K113" s="151"/>
      <c r="L113" s="151"/>
      <c r="M113" s="245"/>
    </row>
    <row r="114" spans="6:13" x14ac:dyDescent="0.35">
      <c r="F114" s="328" t="str">
        <f t="shared" si="4"/>
        <v/>
      </c>
      <c r="G114" s="27"/>
      <c r="H114" s="149"/>
      <c r="I114" s="244"/>
      <c r="J114" s="151"/>
      <c r="K114" s="151"/>
      <c r="L114" s="151"/>
      <c r="M114" s="245"/>
    </row>
    <row r="115" spans="6:13" x14ac:dyDescent="0.35">
      <c r="F115" s="328" t="str">
        <f t="shared" si="4"/>
        <v/>
      </c>
      <c r="G115" s="27"/>
      <c r="H115" s="149"/>
      <c r="I115" s="244"/>
      <c r="J115" s="151"/>
      <c r="K115" s="151"/>
      <c r="L115" s="151"/>
      <c r="M115" s="245"/>
    </row>
    <row r="116" spans="6:13" x14ac:dyDescent="0.35">
      <c r="F116" s="328" t="str">
        <f t="shared" si="4"/>
        <v/>
      </c>
      <c r="G116" s="27"/>
      <c r="H116" s="149"/>
      <c r="I116" s="244"/>
      <c r="J116" s="151"/>
      <c r="K116" s="151"/>
      <c r="L116" s="151"/>
      <c r="M116" s="245"/>
    </row>
    <row r="117" spans="6:13" x14ac:dyDescent="0.35">
      <c r="F117" s="328" t="str">
        <f t="shared" si="4"/>
        <v/>
      </c>
      <c r="G117" s="27"/>
      <c r="H117" s="149"/>
      <c r="I117" s="244"/>
      <c r="J117" s="151"/>
      <c r="K117" s="151"/>
      <c r="L117" s="151"/>
      <c r="M117" s="245"/>
    </row>
    <row r="118" spans="6:13" x14ac:dyDescent="0.35">
      <c r="F118" s="328" t="str">
        <f t="shared" si="4"/>
        <v/>
      </c>
      <c r="G118" s="27"/>
      <c r="H118" s="149"/>
      <c r="I118" s="244"/>
      <c r="J118" s="151"/>
      <c r="K118" s="151"/>
      <c r="L118" s="151"/>
      <c r="M118" s="245"/>
    </row>
    <row r="119" spans="6:13" x14ac:dyDescent="0.35">
      <c r="F119" s="328" t="str">
        <f t="shared" si="4"/>
        <v/>
      </c>
      <c r="G119" s="27"/>
      <c r="H119" s="149"/>
      <c r="I119" s="244"/>
      <c r="J119" s="151"/>
      <c r="K119" s="151"/>
      <c r="L119" s="151"/>
      <c r="M119" s="245"/>
    </row>
    <row r="120" spans="6:13" x14ac:dyDescent="0.35">
      <c r="F120" s="328" t="str">
        <f t="shared" ref="F120:F123" si="5">IF(G120="","",ROW(A97))</f>
        <v/>
      </c>
      <c r="G120" s="27"/>
      <c r="H120" s="149"/>
      <c r="I120" s="244"/>
      <c r="J120" s="151"/>
      <c r="K120" s="151"/>
      <c r="L120" s="151"/>
      <c r="M120" s="245"/>
    </row>
    <row r="121" spans="6:13" x14ac:dyDescent="0.35">
      <c r="F121" s="328" t="str">
        <f t="shared" si="5"/>
        <v/>
      </c>
      <c r="G121" s="27"/>
      <c r="H121" s="149"/>
      <c r="I121" s="244"/>
      <c r="J121" s="151"/>
      <c r="K121" s="151"/>
      <c r="L121" s="151"/>
      <c r="M121" s="245"/>
    </row>
    <row r="122" spans="6:13" x14ac:dyDescent="0.35">
      <c r="F122" s="328" t="str">
        <f t="shared" si="5"/>
        <v/>
      </c>
      <c r="G122" s="27"/>
      <c r="H122" s="149"/>
      <c r="I122" s="244"/>
      <c r="J122" s="151"/>
      <c r="K122" s="151"/>
      <c r="L122" s="151"/>
      <c r="M122" s="245"/>
    </row>
    <row r="123" spans="6:13" ht="15" thickBot="1" x14ac:dyDescent="0.4">
      <c r="F123" s="328" t="str">
        <f t="shared" si="5"/>
        <v/>
      </c>
      <c r="G123" s="27"/>
      <c r="H123" s="149"/>
      <c r="I123" s="246"/>
      <c r="J123" s="247"/>
      <c r="K123" s="247"/>
      <c r="L123" s="247"/>
      <c r="M123" s="248"/>
    </row>
  </sheetData>
  <sheetProtection algorithmName="SHA-512" hashValue="HJ7eEnaXOODfrWEfsi3+GyIcLcWpBBE1IbK6vagRGdhZlsmO2ULE17xGefE7AWdldiLOPnFpUPJZJpHkZ9dpHQ==" saltValue="2VfaSEnM/UX9ljveTvRqYw==" spinCount="100000" sheet="1" objects="1" scenarios="1"/>
  <conditionalFormatting sqref="B3:B22">
    <cfRule type="expression" dxfId="23"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32">
    <cfRule type="iconSet" priority="60">
      <iconSet iconSet="3Symbols" showValue="0">
        <cfvo type="percent" val="0"/>
        <cfvo type="num" val="0"/>
        <cfvo type="num" val="1"/>
      </iconSet>
    </cfRule>
  </conditionalFormatting>
  <conditionalFormatting sqref="I5:M5">
    <cfRule type="cellIs" dxfId="22" priority="8" operator="equal">
      <formula>"Complet"</formula>
    </cfRule>
    <cfRule type="cellIs" dxfId="21" priority="9" operator="equal">
      <formula>"Incomplet"</formula>
    </cfRule>
  </conditionalFormatting>
  <dataValidations count="2">
    <dataValidation type="list" allowBlank="1" showInputMessage="1" showErrorMessage="1" sqref="I5" xr:uid="{56A44FA3-0478-4823-A9FB-27BEF2074308}">
      <formula1>"Incomplet, Complet"</formula1>
    </dataValidation>
    <dataValidation type="whole" operator="greaterThan" allowBlank="1" showInputMessage="1" showErrorMessage="1" sqref="I24:M123" xr:uid="{6F593906-7716-45DE-84DC-A3D052DBFA92}">
      <formula1>0</formula1>
    </dataValidation>
  </dataValidations>
  <hyperlinks>
    <hyperlink ref="B20" location="'F- RandD'!A1" display="13.RandD" xr:uid="{450DFD09-8D75-494C-9AB9-151F00A2BD1B}"/>
    <hyperlink ref="B19" location="'F- TransfertTechno'!A1" display="12.TransfertTechno" xr:uid="{F3148F33-75F7-42C4-95A2-2569D6700C33}"/>
    <hyperlink ref="B18" location="'F- DevCompetLocales'!A1" display="11.DevCompetLocales" xr:uid="{9AECFFF6-4A0F-472C-8E01-13B4D0E5A2C8}"/>
    <hyperlink ref="B17" location="'E- DépensesLocales'!A1" display="10.DépensesLocales" xr:uid="{B9835EC9-3A59-4839-89F0-F78AD3710063}"/>
    <hyperlink ref="B16" location="'D- ListeServicesLoc'!A1" display="09.ListeServicesLoc" xr:uid="{4F30E8C3-12E1-47D0-8CBE-F9725BB3FA88}"/>
    <hyperlink ref="B15" location="'D- Services Locaux'!A1" display="08.Services Locaux" xr:uid="{7A71BC39-43EA-4C18-A8CC-2A0515CC20E5}"/>
    <hyperlink ref="B14" location="'C- ListeBiensLoc'!A1" display="07.ListeBiensLoc" xr:uid="{5C458856-999F-4DCA-B856-FE0A0C0F0816}"/>
    <hyperlink ref="B13" location="'C- Biens Locaux'!A1" display="06.Biens Locaux" xr:uid="{4547DE81-F751-47E8-9E5E-9A85D25A7541}"/>
    <hyperlink ref="B12" location="'B- Passation de M.'!A1" display="05.Passation de M." xr:uid="{49B96DF1-DFC4-44CD-A4A8-6CDB3F1FA78E}"/>
    <hyperlink ref="B11" location="'B-Facilitations'!A1" display="04.Facilitations" xr:uid="{B0AA6CD6-FD21-48AE-8FDB-463845F48974}"/>
    <hyperlink ref="B10" location="'A-Remplacement'!A1" display="03.Remplacement" xr:uid="{37A589D9-AD18-4823-B1C8-997AC38B19BF}"/>
    <hyperlink ref="B9" location="'A-Formations'!A1" display="02.Formations" xr:uid="{F0F72199-3AD3-4930-A017-D3E94A722F64}"/>
    <hyperlink ref="B7" location="'A-Emploi'!A1" display="01.Emploi" xr:uid="{DE0EAE93-B742-4F17-BACC-D75D7EA1A642}"/>
    <hyperlink ref="B6" location="RECAP!A1" display="RECAP" xr:uid="{EC4F767C-99AC-4704-AAB9-5D75734CA9B7}"/>
    <hyperlink ref="B5" location="Identification!A1" display="Identification" xr:uid="{F53D431B-4F5F-439C-B93D-BAE4451E4861}"/>
    <hyperlink ref="B4" location="Définitions!A1" display="Définitions" xr:uid="{C838FB5F-3CF8-4ADF-8F49-B1B213CBD194}"/>
    <hyperlink ref="B3" location="Instructions!A1" display="Instructions" xr:uid="{DA2D4CAA-29BD-467B-B53C-6AF0598FC12B}"/>
    <hyperlink ref="B8" location="IPL!A1" display="IPL" xr:uid="{3FD85FB0-CFF2-4CAF-8CC5-9B93F45369AF}"/>
    <hyperlink ref="B22" location="'G-ServicesFinanciers'!A1" display="15.Finances" xr:uid="{181A2CFE-1ED5-498D-9A61-CCE93DFBC023}"/>
    <hyperlink ref="B21" location="'G-Assurance'!A1" display="14. Assurance" xr:uid="{0E5100D0-8F28-48DD-AA94-04198B91F3E5}"/>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EAD0-A74A-4A37-95F4-EB0786624330}">
  <sheetPr codeName="Sheet15">
    <tabColor rgb="FFFFFF00"/>
  </sheetPr>
  <dimension ref="A1:O82"/>
  <sheetViews>
    <sheetView showGridLines="0" showRowColHeaders="0" topLeftCell="B4" zoomScaleNormal="100" workbookViewId="0">
      <selection activeCell="F16" sqref="F16"/>
    </sheetView>
  </sheetViews>
  <sheetFormatPr baseColWidth="10" defaultColWidth="0" defaultRowHeight="14.5" zeroHeight="1" x14ac:dyDescent="0.35"/>
  <cols>
    <col min="1" max="1" width="2.54296875" customWidth="1"/>
    <col min="2" max="2" width="18.81640625" style="60" customWidth="1"/>
    <col min="3" max="3" width="2.453125" style="55" hidden="1" customWidth="1"/>
    <col min="4" max="4" width="3.1796875" style="20" customWidth="1"/>
    <col min="5" max="5" width="8.81640625" customWidth="1"/>
    <col min="6" max="6" width="38.1796875" customWidth="1"/>
    <col min="7" max="11" width="20.81640625" customWidth="1"/>
    <col min="12" max="12" width="4.81640625" customWidth="1"/>
    <col min="13" max="14" width="8.81640625" hidden="1" customWidth="1"/>
    <col min="15" max="15" width="13.81640625" hidden="1" customWidth="1"/>
    <col min="16" max="16384" width="8.81640625" hidden="1"/>
  </cols>
  <sheetData>
    <row r="1" spans="2:11" x14ac:dyDescent="0.35">
      <c r="E1" s="14" t="s">
        <v>434</v>
      </c>
      <c r="F1" s="432" t="s">
        <v>435</v>
      </c>
      <c r="G1" s="14"/>
      <c r="H1" s="14"/>
      <c r="I1" s="14"/>
      <c r="J1" s="14"/>
      <c r="K1" s="14"/>
    </row>
    <row r="2" spans="2:11" x14ac:dyDescent="0.35">
      <c r="B2" s="61"/>
      <c r="C2" s="56"/>
    </row>
    <row r="3" spans="2:11" x14ac:dyDescent="0.35">
      <c r="B3" s="62" t="s">
        <v>1</v>
      </c>
      <c r="C3" s="57">
        <v>1</v>
      </c>
      <c r="D3" s="105">
        <f>IF(Instructions!H38="Complet",1,0)</f>
        <v>0</v>
      </c>
    </row>
    <row r="4" spans="2:11" x14ac:dyDescent="0.35">
      <c r="B4" s="62" t="s">
        <v>2</v>
      </c>
      <c r="C4" s="57">
        <v>2</v>
      </c>
      <c r="D4" s="105">
        <v>1</v>
      </c>
    </row>
    <row r="5" spans="2:11" x14ac:dyDescent="0.35">
      <c r="B5" s="62" t="s">
        <v>3</v>
      </c>
      <c r="C5" s="57">
        <v>3</v>
      </c>
      <c r="D5" s="105">
        <f>IF(Identification!G3="Complet",1,0)</f>
        <v>0</v>
      </c>
      <c r="G5" s="30" t="s">
        <v>212</v>
      </c>
      <c r="H5" s="24" t="s">
        <v>471</v>
      </c>
    </row>
    <row r="6" spans="2:11" x14ac:dyDescent="0.35">
      <c r="B6" s="62" t="s">
        <v>4</v>
      </c>
      <c r="C6" s="57">
        <v>4</v>
      </c>
      <c r="D6" s="105">
        <v>1</v>
      </c>
      <c r="E6" s="4"/>
    </row>
    <row r="7" spans="2:11" x14ac:dyDescent="0.35">
      <c r="B7" s="62" t="s">
        <v>5</v>
      </c>
      <c r="C7" s="57">
        <v>5</v>
      </c>
      <c r="D7" s="105">
        <f>IF('A-Emploi'!G5="Complet",1,0)</f>
        <v>0</v>
      </c>
      <c r="E7" s="4"/>
    </row>
    <row r="8" spans="2:11" x14ac:dyDescent="0.35">
      <c r="B8" s="62" t="s">
        <v>6</v>
      </c>
      <c r="C8" s="57">
        <v>6</v>
      </c>
      <c r="D8" s="105">
        <v>1</v>
      </c>
      <c r="E8" s="4"/>
    </row>
    <row r="9" spans="2:11" x14ac:dyDescent="0.35">
      <c r="B9" s="62" t="s">
        <v>7</v>
      </c>
      <c r="C9" s="57">
        <v>7</v>
      </c>
      <c r="D9" s="105">
        <f>IF('A-Formations'!I5="Complet",1,0)</f>
        <v>0</v>
      </c>
      <c r="E9" s="4"/>
    </row>
    <row r="10" spans="2:11" ht="15.65" customHeight="1" x14ac:dyDescent="0.35">
      <c r="B10" s="62" t="s">
        <v>8</v>
      </c>
      <c r="C10" s="57">
        <v>8</v>
      </c>
      <c r="D10" s="105">
        <f>IF('A-Remplacement'!I5="Complet",1,0)</f>
        <v>0</v>
      </c>
      <c r="E10" s="4"/>
    </row>
    <row r="11" spans="2:11" ht="14.5" customHeight="1" x14ac:dyDescent="0.35">
      <c r="B11" s="62" t="s">
        <v>9</v>
      </c>
      <c r="C11" s="57">
        <v>9</v>
      </c>
      <c r="D11" s="105">
        <f>IF('B-Facilitations'!I5="Complet",1,0)</f>
        <v>0</v>
      </c>
    </row>
    <row r="12" spans="2:11" x14ac:dyDescent="0.35">
      <c r="B12" s="62" t="s">
        <v>10</v>
      </c>
      <c r="C12" s="57">
        <v>10</v>
      </c>
      <c r="D12" s="105">
        <f>IF('B- Passation de M.'!I5="Complet",1,0)</f>
        <v>0</v>
      </c>
    </row>
    <row r="13" spans="2:11" ht="15" thickBot="1" x14ac:dyDescent="0.4">
      <c r="B13" s="62" t="s">
        <v>11</v>
      </c>
      <c r="C13" s="57">
        <v>11</v>
      </c>
      <c r="D13" s="105">
        <f>IF('C- Biens'!I5="Complet",1,0)</f>
        <v>0</v>
      </c>
    </row>
    <row r="14" spans="2:11" ht="16.5" thickTop="1" thickBot="1" x14ac:dyDescent="0.4">
      <c r="B14" s="62" t="s">
        <v>12</v>
      </c>
      <c r="C14" s="57">
        <v>12</v>
      </c>
      <c r="D14" s="105">
        <f>IF('C- ListeBiensLoc'!I5="Complet",1,0)</f>
        <v>0</v>
      </c>
      <c r="F14" s="427" t="s">
        <v>289</v>
      </c>
      <c r="G14" s="428">
        <f>Identification!G14</f>
        <v>2024</v>
      </c>
      <c r="H14" s="428">
        <f>G14+1</f>
        <v>2025</v>
      </c>
      <c r="I14" s="428">
        <f>H14+1</f>
        <v>2026</v>
      </c>
      <c r="J14" s="428">
        <f>I14+1</f>
        <v>2027</v>
      </c>
      <c r="K14" s="428">
        <f>J14+1</f>
        <v>2028</v>
      </c>
    </row>
    <row r="15" spans="2:11" ht="15.5" thickTop="1" thickBot="1" x14ac:dyDescent="0.4">
      <c r="B15" s="62" t="s">
        <v>13</v>
      </c>
      <c r="C15" s="57">
        <v>13</v>
      </c>
      <c r="D15" s="105">
        <f>IF('D- Services'!H5="Complet",1,0)</f>
        <v>0</v>
      </c>
      <c r="F15" s="429" t="s">
        <v>129</v>
      </c>
      <c r="G15" s="426"/>
      <c r="H15" s="426"/>
      <c r="I15" s="426"/>
      <c r="J15" s="426"/>
      <c r="K15" s="426"/>
    </row>
    <row r="16" spans="2:11" ht="15.5" thickTop="1" thickBot="1" x14ac:dyDescent="0.4">
      <c r="B16" s="62" t="s">
        <v>14</v>
      </c>
      <c r="C16" s="57">
        <v>14</v>
      </c>
      <c r="D16" s="105">
        <f>IF('D- ListeServicesLoc'!I5="Complet",1,0)</f>
        <v>0</v>
      </c>
      <c r="F16" s="429" t="s">
        <v>131</v>
      </c>
      <c r="G16" s="426"/>
      <c r="H16" s="426"/>
      <c r="I16" s="426"/>
      <c r="J16" s="426"/>
      <c r="K16" s="426"/>
    </row>
    <row r="17" spans="2:11" ht="15.5" thickTop="1" thickBot="1" x14ac:dyDescent="0.4">
      <c r="B17" s="62" t="s">
        <v>15</v>
      </c>
      <c r="C17" s="57">
        <v>15</v>
      </c>
      <c r="D17" s="105">
        <f>IF('E- Dépenses'!H5="Complet",1,0)</f>
        <v>0</v>
      </c>
      <c r="F17" s="429" t="s">
        <v>132</v>
      </c>
      <c r="G17" s="426"/>
      <c r="H17" s="426"/>
      <c r="I17" s="426"/>
      <c r="J17" s="426"/>
      <c r="K17" s="426"/>
    </row>
    <row r="18" spans="2:11" ht="15.5" thickTop="1" thickBot="1" x14ac:dyDescent="0.4">
      <c r="B18" s="62" t="s">
        <v>16</v>
      </c>
      <c r="C18" s="57">
        <v>16</v>
      </c>
      <c r="D18" s="105">
        <f>IF('F- DevCompetLocales'!I5="Complet",1,0)</f>
        <v>0</v>
      </c>
      <c r="F18" s="430" t="s">
        <v>436</v>
      </c>
      <c r="G18" s="431" t="str">
        <f>IF(ISERROR(G17/G15),"",G17/G15)</f>
        <v/>
      </c>
      <c r="H18" s="431" t="str">
        <f t="shared" ref="H18:K18" si="0">IF(ISERROR(H17/H15),"",H17/H15)</f>
        <v/>
      </c>
      <c r="I18" s="431" t="str">
        <f t="shared" si="0"/>
        <v/>
      </c>
      <c r="J18" s="431" t="str">
        <f t="shared" si="0"/>
        <v/>
      </c>
      <c r="K18" s="431" t="str">
        <f t="shared" si="0"/>
        <v/>
      </c>
    </row>
    <row r="19" spans="2:11" ht="15" thickTop="1" x14ac:dyDescent="0.35">
      <c r="B19" s="62" t="s">
        <v>17</v>
      </c>
      <c r="C19" s="57">
        <v>17</v>
      </c>
      <c r="D19" s="105">
        <f>IF('F- TransfertTechno'!I5="Complet",1,0)</f>
        <v>0</v>
      </c>
    </row>
    <row r="20" spans="2:11" x14ac:dyDescent="0.35">
      <c r="B20" s="62" t="s">
        <v>472</v>
      </c>
      <c r="C20" s="57">
        <v>18</v>
      </c>
      <c r="D20" s="105">
        <f>IF('F- RandD'!I5="Complet",1,0)</f>
        <v>0</v>
      </c>
    </row>
    <row r="21" spans="2:11" x14ac:dyDescent="0.35">
      <c r="B21" s="62" t="s">
        <v>473</v>
      </c>
      <c r="C21" s="57">
        <v>19</v>
      </c>
      <c r="D21" s="105">
        <f>IF('G-Assurance'!I6="Complet",1,0)</f>
        <v>0</v>
      </c>
    </row>
    <row r="22" spans="2:11" x14ac:dyDescent="0.35">
      <c r="B22" s="62" t="s">
        <v>676</v>
      </c>
      <c r="C22" s="57">
        <v>20</v>
      </c>
      <c r="D22" s="105">
        <f>IF('G-ServicesFinanciers'!I6="Complet",1,0)</f>
        <v>0</v>
      </c>
    </row>
    <row r="23" spans="2:11" x14ac:dyDescent="0.35">
      <c r="B23"/>
      <c r="C23"/>
      <c r="D23"/>
    </row>
    <row r="24" spans="2:11" x14ac:dyDescent="0.35">
      <c r="B24"/>
      <c r="C24"/>
      <c r="D24"/>
    </row>
    <row r="25" spans="2:11" x14ac:dyDescent="0.35">
      <c r="B25"/>
      <c r="C25"/>
      <c r="D25"/>
    </row>
    <row r="26" spans="2:11" x14ac:dyDescent="0.35">
      <c r="B26"/>
      <c r="C26"/>
      <c r="D26"/>
    </row>
    <row r="27" spans="2:11" x14ac:dyDescent="0.35">
      <c r="B27"/>
      <c r="C27"/>
      <c r="D27"/>
    </row>
    <row r="28" spans="2:11" x14ac:dyDescent="0.35">
      <c r="B28"/>
      <c r="C28"/>
      <c r="D28"/>
    </row>
    <row r="29" spans="2:11" x14ac:dyDescent="0.35">
      <c r="B29"/>
      <c r="C29"/>
      <c r="D29"/>
    </row>
    <row r="30" spans="2:11" x14ac:dyDescent="0.35">
      <c r="B30"/>
      <c r="C30"/>
      <c r="D30"/>
    </row>
    <row r="31" spans="2:11" hidden="1" x14ac:dyDescent="0.35">
      <c r="B31"/>
      <c r="C31"/>
      <c r="D31"/>
    </row>
    <row r="32" spans="2:11" hidden="1" x14ac:dyDescent="0.35">
      <c r="B32"/>
      <c r="C32"/>
      <c r="D32"/>
    </row>
    <row r="33" customFormat="1" hidden="1" x14ac:dyDescent="0.35"/>
    <row r="34" customFormat="1" hidden="1" x14ac:dyDescent="0.35"/>
    <row r="35" customFormat="1" hidden="1" x14ac:dyDescent="0.35"/>
    <row r="36" customFormat="1" hidden="1" x14ac:dyDescent="0.35"/>
    <row r="37" customFormat="1" hidden="1" x14ac:dyDescent="0.35"/>
    <row r="38" customFormat="1" hidden="1" x14ac:dyDescent="0.35"/>
    <row r="39" customFormat="1" hidden="1" x14ac:dyDescent="0.35"/>
    <row r="40" customFormat="1" hidden="1" x14ac:dyDescent="0.35"/>
    <row r="41" customFormat="1" hidden="1" x14ac:dyDescent="0.35"/>
    <row r="42" customFormat="1" hidden="1" x14ac:dyDescent="0.35"/>
    <row r="43" customFormat="1" hidden="1" x14ac:dyDescent="0.35"/>
    <row r="44" customFormat="1" hidden="1" x14ac:dyDescent="0.35"/>
    <row r="45" customFormat="1" hidden="1" x14ac:dyDescent="0.35"/>
    <row r="46" customFormat="1" hidden="1" x14ac:dyDescent="0.35"/>
    <row r="47" customFormat="1" hidden="1" x14ac:dyDescent="0.35"/>
    <row r="48" customFormat="1" hidden="1" x14ac:dyDescent="0.35"/>
    <row r="49" customFormat="1" hidden="1" x14ac:dyDescent="0.35"/>
    <row r="50" customFormat="1" hidden="1" x14ac:dyDescent="0.35"/>
    <row r="51" customFormat="1" hidden="1" x14ac:dyDescent="0.35"/>
    <row r="52" customFormat="1" hidden="1" x14ac:dyDescent="0.35"/>
    <row r="53" customFormat="1" hidden="1" x14ac:dyDescent="0.35"/>
    <row r="54" customFormat="1" hidden="1" x14ac:dyDescent="0.35"/>
    <row r="55" customFormat="1" hidden="1" x14ac:dyDescent="0.35"/>
    <row r="56" customFormat="1" hidden="1" x14ac:dyDescent="0.35"/>
    <row r="57" customFormat="1" hidden="1" x14ac:dyDescent="0.35"/>
    <row r="58" customFormat="1" hidden="1" x14ac:dyDescent="0.35"/>
    <row r="59" customFormat="1" hidden="1" x14ac:dyDescent="0.35"/>
    <row r="60" customFormat="1" hidden="1" x14ac:dyDescent="0.35"/>
    <row r="61" customFormat="1" hidden="1" x14ac:dyDescent="0.35"/>
    <row r="62" customFormat="1" hidden="1" x14ac:dyDescent="0.35"/>
    <row r="63" customFormat="1" hidden="1" x14ac:dyDescent="0.35"/>
    <row r="64" customFormat="1" hidden="1" x14ac:dyDescent="0.35"/>
    <row r="65" customFormat="1" hidden="1" x14ac:dyDescent="0.35"/>
    <row r="66" customFormat="1" hidden="1" x14ac:dyDescent="0.35"/>
    <row r="82" spans="2:3" hidden="1" x14ac:dyDescent="0.35">
      <c r="B82" s="67"/>
      <c r="C82" s="19"/>
    </row>
  </sheetData>
  <sheetProtection algorithmName="SHA-512" hashValue="0QIZp2w8I6TkxSfkmX5VLlAhXib/nQDaLp5jWKxYm4NWi5QvuqeWHWCkc+k4QtebXeTyaLIRU+wVAzHIuaEKiA==" saltValue="6ENt89qwTWR3NN7V4SZwIw==" spinCount="100000" sheet="1" objects="1" scenarios="1"/>
  <conditionalFormatting sqref="B3:B22">
    <cfRule type="expression" dxfId="20"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H5">
    <cfRule type="cellIs" dxfId="19" priority="8" operator="equal">
      <formula>"Complet"</formula>
    </cfRule>
    <cfRule type="cellIs" dxfId="18" priority="9" operator="equal">
      <formula>"Incomplet"</formula>
    </cfRule>
  </conditionalFormatting>
  <dataValidations count="1">
    <dataValidation type="list" allowBlank="1" showInputMessage="1" showErrorMessage="1" sqref="H5" xr:uid="{338AC3DA-1DC3-4319-BBDB-9C95D614CB6B}">
      <formula1>"Incomplet, Complet"</formula1>
    </dataValidation>
  </dataValidations>
  <hyperlinks>
    <hyperlink ref="B20" location="'F- RandD'!A1" display="13.RandD" xr:uid="{E7EA5C7B-EF27-4C95-96A5-16BF58FF691F}"/>
    <hyperlink ref="B19" location="'F- TransfertTechno'!A1" display="12.TransfertTechno" xr:uid="{89CDA942-550B-4D9D-8DB7-B237358A3EC0}"/>
    <hyperlink ref="B18" location="'F- DevCompetLocales'!A1" display="11.DevCompetLocales" xr:uid="{5284840E-CDDF-4404-9F54-F81B93E56F23}"/>
    <hyperlink ref="B17" location="'E- DépensesLocales'!A1" display="10.DépensesLocales" xr:uid="{2BEF9ADE-8E0F-40E1-A818-075A43BC1430}"/>
    <hyperlink ref="B16" location="'D- ListeServicesLoc'!A1" display="09.ListeServicesLoc" xr:uid="{1E2EBECD-F995-4554-B594-ADC137C6A89B}"/>
    <hyperlink ref="B15" location="'D- Services Locaux'!A1" display="08.Services Locaux" xr:uid="{7E7352FA-4747-4F3F-8D3E-B201B9A85095}"/>
    <hyperlink ref="B14" location="'C- ListeBiensLoc'!A1" display="07.ListeBiensLoc" xr:uid="{12E9E402-9AFE-422F-AFFD-2EB427CD9109}"/>
    <hyperlink ref="B13" location="'C- Biens Locaux'!A1" display="06.Biens Locaux" xr:uid="{51457613-3846-4CB6-9F5B-87265D45D0CD}"/>
    <hyperlink ref="B12" location="'B- Passation de M.'!A1" display="05.Passation de M." xr:uid="{08DC84CF-E2FE-4D05-8E63-6B4498B3BD6C}"/>
    <hyperlink ref="B11" location="'B-Facilitations'!A1" display="04.Facilitations" xr:uid="{1D9C431B-39E3-42D9-8386-DA496398BC06}"/>
    <hyperlink ref="B10" location="'A-Remplacement'!A1" display="03.Remplacement" xr:uid="{82941B56-425D-42C1-91A1-4ACC66743EA5}"/>
    <hyperlink ref="B9" location="'A-Formations'!A1" display="02.Formations" xr:uid="{2C97AD77-8C0F-423A-AB57-639C0F54D91D}"/>
    <hyperlink ref="B7" location="'A-Emploi'!A1" display="01.Emploi" xr:uid="{C520FA89-A7F7-4C70-A0DB-3E9F5E8F83E4}"/>
    <hyperlink ref="B6" location="RECAP!A1" display="RECAP" xr:uid="{3AD5A5F0-FB8B-4612-881C-DF0BBE86A9E8}"/>
    <hyperlink ref="B5" location="Identification!A1" display="Identification" xr:uid="{B0C20B5C-9ED2-4A26-8134-A64ECDB7748E}"/>
    <hyperlink ref="B4" location="Définitions!A1" display="Définitions" xr:uid="{FA3640D0-95F0-44D3-B343-4C8F982F017C}"/>
    <hyperlink ref="B3" location="Instructions!A1" display="Instructions" xr:uid="{D871C29B-E84F-4E26-B70E-D385E608D887}"/>
    <hyperlink ref="B8" location="IPL!A1" display="IPL" xr:uid="{7A2CF356-2DA2-4738-B2A1-022EDEE44439}"/>
    <hyperlink ref="B22" location="'G-ServicesFinanciers'!A1" display="15.Finances" xr:uid="{12141D36-F6E6-4B67-8A9D-A372AC08F0A9}"/>
    <hyperlink ref="B21" location="'G-Assurance'!A1" display="14. Assurance" xr:uid="{54832B1E-8B88-44C1-92CC-EDB818BC595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8287-BD37-4491-B8C9-CA6085B7F4CC}">
  <sheetPr codeName="Sheet16">
    <tabColor theme="5" tint="0.79998168889431442"/>
  </sheetPr>
  <dimension ref="A1:AC82"/>
  <sheetViews>
    <sheetView showGridLines="0" showRowColHeaders="0" topLeftCell="A16" zoomScaleNormal="100" workbookViewId="0">
      <selection activeCell="G31" sqref="G31"/>
    </sheetView>
  </sheetViews>
  <sheetFormatPr baseColWidth="10" defaultColWidth="0" defaultRowHeight="15" customHeight="1" x14ac:dyDescent="0.35"/>
  <cols>
    <col min="1" max="1" width="2.453125" customWidth="1"/>
    <col min="2" max="2" width="18.81640625" style="60" customWidth="1"/>
    <col min="3" max="3" width="2.453125" style="55" hidden="1" customWidth="1"/>
    <col min="4" max="4" width="3.1796875" style="20" customWidth="1"/>
    <col min="5" max="5" width="3.1796875" customWidth="1"/>
    <col min="6" max="6" width="5.81640625" customWidth="1"/>
    <col min="7" max="7" width="30.453125" customWidth="1"/>
    <col min="8" max="8" width="13" customWidth="1"/>
    <col min="9" max="9" width="24" customWidth="1"/>
    <col min="10" max="10" width="30.453125" customWidth="1"/>
    <col min="11" max="11" width="10.81640625" style="127" customWidth="1"/>
    <col min="12" max="12" width="14.81640625" customWidth="1"/>
    <col min="13" max="13" width="10.453125" style="127" customWidth="1"/>
    <col min="14" max="14" width="14.81640625" style="129" customWidth="1"/>
    <col min="15" max="15" width="9.453125" style="127" customWidth="1"/>
    <col min="16" max="16" width="14.81640625" style="129" customWidth="1"/>
    <col min="17" max="17" width="10.1796875" style="127" customWidth="1"/>
    <col min="18" max="18" width="14.81640625" style="129" customWidth="1"/>
    <col min="19" max="19" width="10" style="127" customWidth="1"/>
    <col min="20" max="20" width="14.81640625" style="129" customWidth="1"/>
    <col min="21" max="21" width="4.36328125" customWidth="1"/>
    <col min="22" max="22" width="7.81640625" style="433" hidden="1" customWidth="1"/>
    <col min="23" max="23" width="24.54296875" hidden="1" customWidth="1"/>
    <col min="24" max="24" width="9" hidden="1" customWidth="1"/>
    <col min="25" max="28" width="0" hidden="1" customWidth="1"/>
    <col min="29" max="29" width="0" style="434" hidden="1" customWidth="1"/>
    <col min="30" max="16384" width="8.81640625" hidden="1"/>
  </cols>
  <sheetData>
    <row r="1" spans="2:20" ht="14.5" x14ac:dyDescent="0.35">
      <c r="E1" s="60"/>
      <c r="F1" s="14" t="s">
        <v>437</v>
      </c>
      <c r="G1" s="14" t="s">
        <v>438</v>
      </c>
      <c r="H1" s="14"/>
      <c r="I1" s="14"/>
      <c r="J1" s="14"/>
      <c r="K1" s="14"/>
      <c r="L1" s="14"/>
      <c r="M1" s="14"/>
      <c r="N1" s="14"/>
      <c r="O1" s="14"/>
      <c r="P1" s="14"/>
      <c r="Q1" s="14"/>
      <c r="R1" s="14"/>
      <c r="S1" s="14"/>
      <c r="T1" s="14"/>
    </row>
    <row r="2" spans="2:20" ht="14.5" x14ac:dyDescent="0.35">
      <c r="B2" s="61"/>
      <c r="C2" s="56"/>
      <c r="F2">
        <v>1</v>
      </c>
      <c r="G2" t="s">
        <v>439</v>
      </c>
      <c r="K2"/>
      <c r="M2"/>
      <c r="N2"/>
      <c r="O2"/>
      <c r="P2"/>
      <c r="Q2"/>
      <c r="R2"/>
      <c r="S2"/>
      <c r="T2"/>
    </row>
    <row r="3" spans="2:20" ht="14.5" x14ac:dyDescent="0.35">
      <c r="B3" s="62" t="s">
        <v>1</v>
      </c>
      <c r="C3" s="57">
        <v>1</v>
      </c>
      <c r="D3" s="105">
        <f>IF(Instructions!H38="Complet",1,0)</f>
        <v>0</v>
      </c>
      <c r="K3"/>
      <c r="M3"/>
      <c r="N3"/>
      <c r="O3"/>
      <c r="P3"/>
      <c r="Q3"/>
      <c r="R3"/>
      <c r="S3"/>
      <c r="T3"/>
    </row>
    <row r="4" spans="2:20" ht="14.5" x14ac:dyDescent="0.35">
      <c r="B4" s="62" t="s">
        <v>2</v>
      </c>
      <c r="C4" s="57">
        <v>2</v>
      </c>
      <c r="D4" s="105">
        <v>1</v>
      </c>
      <c r="I4" s="30" t="s">
        <v>212</v>
      </c>
      <c r="K4"/>
      <c r="M4"/>
      <c r="N4"/>
      <c r="O4"/>
      <c r="P4"/>
      <c r="Q4"/>
      <c r="R4"/>
      <c r="S4"/>
      <c r="T4"/>
    </row>
    <row r="5" spans="2:20" ht="14.5" x14ac:dyDescent="0.35">
      <c r="B5" s="62" t="s">
        <v>3</v>
      </c>
      <c r="C5" s="57">
        <v>3</v>
      </c>
      <c r="D5" s="105">
        <f>IF(Identification!G3="Complet",1,0)</f>
        <v>0</v>
      </c>
      <c r="I5" s="24" t="s">
        <v>471</v>
      </c>
      <c r="K5"/>
      <c r="M5"/>
      <c r="N5"/>
      <c r="O5"/>
      <c r="P5"/>
      <c r="Q5"/>
      <c r="R5"/>
      <c r="S5"/>
      <c r="T5"/>
    </row>
    <row r="6" spans="2:20" ht="14.5" x14ac:dyDescent="0.35">
      <c r="B6" s="62" t="s">
        <v>4</v>
      </c>
      <c r="C6" s="57">
        <v>4</v>
      </c>
      <c r="D6" s="105">
        <v>1</v>
      </c>
      <c r="H6" s="30"/>
      <c r="I6" s="20"/>
      <c r="K6"/>
      <c r="M6"/>
      <c r="N6"/>
      <c r="O6"/>
      <c r="P6"/>
      <c r="Q6"/>
      <c r="R6"/>
      <c r="S6"/>
      <c r="T6"/>
    </row>
    <row r="7" spans="2:20" ht="14.5" x14ac:dyDescent="0.35">
      <c r="B7" s="62" t="s">
        <v>5</v>
      </c>
      <c r="C7" s="57">
        <v>5</v>
      </c>
      <c r="D7" s="105">
        <f>IF('A-Emploi'!G5="Complet",1,0)</f>
        <v>0</v>
      </c>
      <c r="H7" s="30"/>
      <c r="I7" s="20"/>
      <c r="K7"/>
      <c r="M7"/>
      <c r="N7"/>
      <c r="O7"/>
      <c r="P7"/>
      <c r="Q7"/>
      <c r="R7"/>
      <c r="S7"/>
      <c r="T7"/>
    </row>
    <row r="8" spans="2:20" ht="14.5" x14ac:dyDescent="0.35">
      <c r="B8" s="62" t="s">
        <v>6</v>
      </c>
      <c r="C8" s="57">
        <v>6</v>
      </c>
      <c r="D8" s="105">
        <v>1</v>
      </c>
      <c r="H8" s="30"/>
      <c r="I8" s="20"/>
      <c r="K8"/>
      <c r="M8"/>
      <c r="N8"/>
      <c r="O8"/>
      <c r="P8"/>
      <c r="Q8"/>
      <c r="R8"/>
      <c r="S8"/>
      <c r="T8"/>
    </row>
    <row r="9" spans="2:20" ht="14.5" x14ac:dyDescent="0.35">
      <c r="B9" s="62" t="s">
        <v>7</v>
      </c>
      <c r="C9" s="57">
        <v>7</v>
      </c>
      <c r="D9" s="105">
        <f>IF('A-Formations'!I5="Complet",1,0)</f>
        <v>0</v>
      </c>
      <c r="H9" s="30"/>
      <c r="I9" s="20"/>
      <c r="K9"/>
      <c r="M9"/>
      <c r="N9"/>
      <c r="O9"/>
      <c r="P9"/>
      <c r="Q9"/>
      <c r="R9"/>
      <c r="S9"/>
      <c r="T9"/>
    </row>
    <row r="10" spans="2:20" ht="14.5" x14ac:dyDescent="0.35">
      <c r="B10" s="62" t="s">
        <v>8</v>
      </c>
      <c r="C10" s="57">
        <v>8</v>
      </c>
      <c r="D10" s="105">
        <f>IF('A-Remplacement'!I5="Complet",1,0)</f>
        <v>0</v>
      </c>
      <c r="H10" s="30"/>
      <c r="I10" s="20"/>
      <c r="K10"/>
      <c r="M10"/>
      <c r="N10"/>
      <c r="O10"/>
      <c r="P10"/>
      <c r="Q10"/>
      <c r="R10"/>
      <c r="S10"/>
      <c r="T10"/>
    </row>
    <row r="11" spans="2:20" ht="14.5" x14ac:dyDescent="0.35">
      <c r="B11" s="62" t="s">
        <v>9</v>
      </c>
      <c r="C11" s="57">
        <v>9</v>
      </c>
      <c r="D11" s="105">
        <f>IF('B-Facilitations'!I5="Complet",1,0)</f>
        <v>0</v>
      </c>
      <c r="H11" s="30"/>
      <c r="I11" s="20"/>
      <c r="K11"/>
      <c r="M11"/>
      <c r="N11"/>
      <c r="O11"/>
      <c r="P11"/>
      <c r="Q11"/>
      <c r="R11"/>
      <c r="S11"/>
      <c r="T11"/>
    </row>
    <row r="12" spans="2:20" ht="14.5" x14ac:dyDescent="0.35">
      <c r="B12" s="62" t="s">
        <v>10</v>
      </c>
      <c r="C12" s="57">
        <v>10</v>
      </c>
      <c r="D12" s="105">
        <f>IF('B- Passation de M.'!I5="Complet",1,0)</f>
        <v>0</v>
      </c>
      <c r="H12" s="30"/>
      <c r="I12" s="20"/>
      <c r="K12"/>
      <c r="M12"/>
      <c r="N12"/>
      <c r="O12"/>
      <c r="P12"/>
      <c r="Q12"/>
      <c r="R12"/>
      <c r="S12"/>
      <c r="T12"/>
    </row>
    <row r="13" spans="2:20" ht="14.5" x14ac:dyDescent="0.35">
      <c r="B13" s="62" t="s">
        <v>11</v>
      </c>
      <c r="C13" s="57">
        <v>11</v>
      </c>
      <c r="D13" s="105">
        <f>IF('C- Biens'!I5="Complet",1,0)</f>
        <v>0</v>
      </c>
      <c r="H13" s="30"/>
      <c r="I13" s="20"/>
      <c r="K13"/>
      <c r="M13"/>
      <c r="N13"/>
      <c r="O13"/>
      <c r="P13"/>
      <c r="Q13"/>
      <c r="R13"/>
      <c r="S13"/>
      <c r="T13"/>
    </row>
    <row r="14" spans="2:20" ht="14.5" x14ac:dyDescent="0.35">
      <c r="B14" s="62" t="s">
        <v>12</v>
      </c>
      <c r="C14" s="57">
        <v>12</v>
      </c>
      <c r="D14" s="105">
        <f>IF('C- ListeBiensLoc'!I5="Complet",1,0)</f>
        <v>0</v>
      </c>
      <c r="H14" s="30"/>
      <c r="I14" s="20"/>
      <c r="K14"/>
      <c r="M14"/>
      <c r="N14"/>
      <c r="O14"/>
      <c r="P14"/>
      <c r="Q14"/>
      <c r="R14"/>
      <c r="S14"/>
      <c r="T14"/>
    </row>
    <row r="15" spans="2:20" ht="14.5" x14ac:dyDescent="0.35">
      <c r="B15" s="62" t="s">
        <v>13</v>
      </c>
      <c r="C15" s="57">
        <v>13</v>
      </c>
      <c r="D15" s="105">
        <f>IF('D- Services'!H5="Complet",1,0)</f>
        <v>0</v>
      </c>
      <c r="H15" s="30"/>
      <c r="I15" s="20"/>
      <c r="K15"/>
      <c r="M15"/>
      <c r="N15"/>
      <c r="O15"/>
      <c r="P15"/>
      <c r="Q15"/>
      <c r="R15"/>
      <c r="S15"/>
      <c r="T15"/>
    </row>
    <row r="16" spans="2:20" ht="14.5" x14ac:dyDescent="0.35">
      <c r="B16" s="62" t="s">
        <v>14</v>
      </c>
      <c r="C16" s="57">
        <v>14</v>
      </c>
      <c r="D16" s="105">
        <f>IF('D- ListeServicesLoc'!I5="Complet",1,0)</f>
        <v>0</v>
      </c>
      <c r="H16" s="30"/>
      <c r="I16" s="20"/>
      <c r="K16"/>
      <c r="M16"/>
      <c r="N16"/>
      <c r="O16"/>
      <c r="P16"/>
      <c r="Q16"/>
      <c r="R16"/>
      <c r="S16"/>
      <c r="T16"/>
    </row>
    <row r="17" spans="2:29" ht="14.5" x14ac:dyDescent="0.35">
      <c r="B17" s="62" t="s">
        <v>15</v>
      </c>
      <c r="C17" s="57">
        <v>15</v>
      </c>
      <c r="D17" s="105">
        <f>IF('E- Dépenses'!H5="Complet",1,0)</f>
        <v>0</v>
      </c>
      <c r="H17" s="30"/>
      <c r="I17" s="20"/>
      <c r="K17"/>
      <c r="M17"/>
      <c r="N17"/>
      <c r="O17"/>
      <c r="P17"/>
      <c r="Q17"/>
      <c r="R17"/>
      <c r="S17"/>
      <c r="T17"/>
    </row>
    <row r="18" spans="2:29" ht="14.5" x14ac:dyDescent="0.35">
      <c r="B18" s="62" t="s">
        <v>16</v>
      </c>
      <c r="C18" s="57">
        <v>16</v>
      </c>
      <c r="D18" s="105">
        <f>IF('F- DevCompetLocales'!I5="Complet",1,0)</f>
        <v>0</v>
      </c>
      <c r="K18"/>
      <c r="M18"/>
      <c r="N18"/>
      <c r="O18"/>
      <c r="P18"/>
      <c r="Q18"/>
      <c r="R18"/>
      <c r="S18"/>
      <c r="T18"/>
    </row>
    <row r="19" spans="2:29" ht="14.5" x14ac:dyDescent="0.35">
      <c r="B19" s="62" t="s">
        <v>17</v>
      </c>
      <c r="C19" s="57">
        <v>17</v>
      </c>
      <c r="D19" s="105">
        <f>IF('F- TransfertTechno'!I5="Complet",1,0)</f>
        <v>0</v>
      </c>
      <c r="K19"/>
      <c r="M19"/>
      <c r="N19"/>
      <c r="O19"/>
      <c r="P19"/>
      <c r="Q19"/>
      <c r="R19"/>
      <c r="S19"/>
      <c r="T19"/>
    </row>
    <row r="20" spans="2:29" ht="14.5" x14ac:dyDescent="0.35">
      <c r="B20" s="62" t="s">
        <v>472</v>
      </c>
      <c r="C20" s="57">
        <v>18</v>
      </c>
      <c r="D20" s="105">
        <f>IF('F- RandD'!I5="Complet",1,0)</f>
        <v>0</v>
      </c>
      <c r="K20"/>
      <c r="M20"/>
      <c r="N20"/>
      <c r="O20"/>
      <c r="P20"/>
      <c r="Q20"/>
      <c r="R20"/>
      <c r="S20"/>
      <c r="T20"/>
    </row>
    <row r="21" spans="2:29" thickBot="1" x14ac:dyDescent="0.4">
      <c r="B21" s="62" t="s">
        <v>473</v>
      </c>
      <c r="C21" s="57">
        <v>19</v>
      </c>
      <c r="D21" s="105">
        <f>IF('G-Assurance'!I6="Complet",1,0)</f>
        <v>0</v>
      </c>
      <c r="H21" s="435"/>
      <c r="I21" s="435"/>
      <c r="J21" s="435"/>
      <c r="K21"/>
      <c r="M21"/>
      <c r="N21"/>
      <c r="O21"/>
      <c r="P21"/>
      <c r="Q21"/>
      <c r="R21"/>
      <c r="S21"/>
      <c r="T21"/>
    </row>
    <row r="22" spans="2:29" ht="15.5" thickTop="1" thickBot="1" x14ac:dyDescent="0.4">
      <c r="B22" s="62" t="s">
        <v>676</v>
      </c>
      <c r="C22" s="57">
        <v>20</v>
      </c>
      <c r="D22" s="105">
        <f>IF('G-ServicesFinanciers'!I6="Complet",1,0)</f>
        <v>0</v>
      </c>
      <c r="G22" s="157"/>
      <c r="H22" s="436"/>
      <c r="I22" s="437"/>
      <c r="J22" s="438" t="s">
        <v>289</v>
      </c>
      <c r="K22" s="436"/>
      <c r="L22" s="439">
        <f>K28</f>
        <v>2024</v>
      </c>
      <c r="M22" s="436"/>
      <c r="N22" s="439">
        <f>M28</f>
        <v>2025</v>
      </c>
      <c r="O22" s="436"/>
      <c r="P22" s="439">
        <f>O28</f>
        <v>2026</v>
      </c>
      <c r="Q22" s="436"/>
      <c r="R22" s="439">
        <f>Q28</f>
        <v>2027</v>
      </c>
      <c r="S22" s="436"/>
      <c r="T22" s="439">
        <f>S28</f>
        <v>2028</v>
      </c>
      <c r="W22" t="str">
        <f>J22</f>
        <v>Année</v>
      </c>
      <c r="X22">
        <f>L22</f>
        <v>2024</v>
      </c>
      <c r="Y22">
        <f>N22</f>
        <v>2025</v>
      </c>
      <c r="Z22">
        <f t="shared" ref="Z22" si="0">P22</f>
        <v>2026</v>
      </c>
      <c r="AA22">
        <f>R22</f>
        <v>2027</v>
      </c>
      <c r="AB22">
        <f t="shared" ref="AB22" si="1">T22</f>
        <v>2028</v>
      </c>
    </row>
    <row r="23" spans="2:29" ht="15.5" thickTop="1" thickBot="1" x14ac:dyDescent="0.4">
      <c r="B23"/>
      <c r="C23"/>
      <c r="D23"/>
      <c r="G23" s="157"/>
      <c r="H23" s="435"/>
      <c r="I23" s="440"/>
      <c r="J23" s="441" t="s">
        <v>683</v>
      </c>
      <c r="K23" s="436"/>
      <c r="L23" s="442">
        <f>SUM(DevCompetLocal[[Budget Prévisionnel ]])</f>
        <v>0</v>
      </c>
      <c r="M23" s="436"/>
      <c r="N23" s="442">
        <f>SUM(DevCompetLocal[Budget Prévisionnel 1])</f>
        <v>0</v>
      </c>
      <c r="O23" s="436"/>
      <c r="P23" s="442">
        <f>SUM(DevCompetLocal[Budget Prévisionnel 2])</f>
        <v>0</v>
      </c>
      <c r="Q23" s="436"/>
      <c r="R23" s="442">
        <f>SUM(DevCompetLocal[Budget Prévisionnel 3])</f>
        <v>0</v>
      </c>
      <c r="S23" s="436"/>
      <c r="T23" s="442">
        <f>SUM(DevCompetLocal[Budget Prévisionnel 4])</f>
        <v>0</v>
      </c>
      <c r="W23" t="str">
        <f t="shared" ref="W23" si="2">J23</f>
        <v xml:space="preserve">Budget Prévisionnel pour les programmes de stages ou bourses en faveur des étudiants ivoiriens </v>
      </c>
      <c r="X23">
        <f>L23</f>
        <v>0</v>
      </c>
      <c r="Y23">
        <f t="shared" ref="Y23" si="3">N23</f>
        <v>0</v>
      </c>
      <c r="Z23">
        <f t="shared" ref="Z23" si="4">P23</f>
        <v>0</v>
      </c>
      <c r="AA23">
        <f t="shared" ref="AA23" si="5">R23</f>
        <v>0</v>
      </c>
      <c r="AB23">
        <f t="shared" ref="AB23" si="6">T23</f>
        <v>0</v>
      </c>
    </row>
    <row r="24" spans="2:29" thickTop="1" x14ac:dyDescent="0.35">
      <c r="B24"/>
      <c r="C24"/>
      <c r="D24"/>
      <c r="K24"/>
      <c r="M24"/>
      <c r="N24"/>
      <c r="O24"/>
      <c r="P24"/>
      <c r="Q24"/>
      <c r="R24"/>
      <c r="S24"/>
      <c r="T24"/>
    </row>
    <row r="25" spans="2:29" ht="14.5" x14ac:dyDescent="0.35">
      <c r="B25"/>
      <c r="C25"/>
      <c r="D25"/>
      <c r="E25" s="443"/>
      <c r="F25" s="443"/>
      <c r="G25" s="443"/>
      <c r="H25" s="443"/>
      <c r="I25" s="443"/>
      <c r="J25" s="443"/>
      <c r="K25" s="443"/>
      <c r="L25" s="443"/>
      <c r="M25" s="443"/>
      <c r="N25"/>
      <c r="O25" s="443"/>
      <c r="P25"/>
      <c r="Q25" s="443"/>
      <c r="R25"/>
      <c r="S25" s="443"/>
      <c r="T25"/>
    </row>
    <row r="26" spans="2:29" ht="14.5" customHeight="1" x14ac:dyDescent="0.35">
      <c r="B26"/>
      <c r="C26"/>
      <c r="D26"/>
      <c r="K26"/>
      <c r="M26"/>
      <c r="N26"/>
      <c r="O26"/>
      <c r="P26"/>
      <c r="Q26"/>
      <c r="R26"/>
      <c r="S26"/>
      <c r="T26"/>
    </row>
    <row r="27" spans="2:29" ht="10" customHeight="1" thickBot="1" x14ac:dyDescent="0.4">
      <c r="B27"/>
      <c r="C27"/>
      <c r="D27"/>
      <c r="G27" s="444"/>
      <c r="H27" s="445"/>
      <c r="I27" s="446"/>
      <c r="J27" s="447"/>
      <c r="K27" s="447"/>
      <c r="L27" s="447"/>
      <c r="M27" s="447"/>
      <c r="N27" s="447"/>
      <c r="O27" s="447"/>
      <c r="P27" s="447"/>
      <c r="Q27" s="447"/>
      <c r="R27" s="447"/>
      <c r="S27" s="447"/>
      <c r="T27" s="447"/>
    </row>
    <row r="28" spans="2:29" ht="28" customHeight="1" x14ac:dyDescent="0.5">
      <c r="B28"/>
      <c r="C28"/>
      <c r="D28"/>
      <c r="K28" s="448">
        <f>+Identification!G14</f>
        <v>2024</v>
      </c>
      <c r="L28" s="449"/>
      <c r="M28" s="448">
        <f>+K28+1</f>
        <v>2025</v>
      </c>
      <c r="N28" s="449"/>
      <c r="O28" s="448">
        <f>+M28+1</f>
        <v>2026</v>
      </c>
      <c r="P28" s="449"/>
      <c r="Q28" s="448">
        <f>+O28+1</f>
        <v>2027</v>
      </c>
      <c r="R28" s="449"/>
      <c r="S28" s="450">
        <f>+Q28+1</f>
        <v>2028</v>
      </c>
      <c r="T28" s="451"/>
    </row>
    <row r="29" spans="2:29" s="20" customFormat="1" ht="26" x14ac:dyDescent="0.35">
      <c r="B29"/>
      <c r="C29"/>
      <c r="D29"/>
      <c r="F29" s="70" t="s">
        <v>243</v>
      </c>
      <c r="G29" s="70" t="s">
        <v>440</v>
      </c>
      <c r="H29" s="70" t="s">
        <v>296</v>
      </c>
      <c r="I29" s="70" t="s">
        <v>441</v>
      </c>
      <c r="J29" s="70" t="s">
        <v>442</v>
      </c>
      <c r="K29" s="452" t="s">
        <v>443</v>
      </c>
      <c r="L29" s="70" t="s">
        <v>444</v>
      </c>
      <c r="M29" s="452" t="s">
        <v>445</v>
      </c>
      <c r="N29" s="453" t="s">
        <v>446</v>
      </c>
      <c r="O29" s="452" t="s">
        <v>447</v>
      </c>
      <c r="P29" s="453" t="s">
        <v>448</v>
      </c>
      <c r="Q29" s="452" t="s">
        <v>449</v>
      </c>
      <c r="R29" s="453" t="s">
        <v>450</v>
      </c>
      <c r="S29" s="452" t="s">
        <v>451</v>
      </c>
      <c r="T29" s="453" t="s">
        <v>452</v>
      </c>
      <c r="V29" s="454"/>
      <c r="AC29" s="455"/>
    </row>
    <row r="30" spans="2:29" ht="14.5" x14ac:dyDescent="0.35">
      <c r="B30"/>
      <c r="C30"/>
      <c r="D30"/>
      <c r="F30" s="456" t="str">
        <f t="shared" ref="F30:F61" si="7">IF(G30="","",ROW(A1))</f>
        <v/>
      </c>
      <c r="G30" s="27"/>
      <c r="H30" s="28"/>
      <c r="I30" s="27"/>
      <c r="J30" s="28"/>
      <c r="K30" s="156"/>
      <c r="L30" s="75"/>
      <c r="M30" s="156"/>
      <c r="N30" s="154"/>
      <c r="O30" s="156"/>
      <c r="P30" s="154"/>
      <c r="Q30" s="156"/>
      <c r="R30" s="154"/>
      <c r="S30" s="156"/>
      <c r="T30" s="154"/>
    </row>
    <row r="31" spans="2:29" ht="14.5" x14ac:dyDescent="0.35">
      <c r="B31"/>
      <c r="C31"/>
      <c r="D31"/>
      <c r="F31" s="456" t="str">
        <f t="shared" si="7"/>
        <v/>
      </c>
      <c r="G31" s="27"/>
      <c r="H31" s="28"/>
      <c r="I31" s="27"/>
      <c r="J31" s="28"/>
      <c r="K31" s="156"/>
      <c r="L31" s="75"/>
      <c r="M31" s="156"/>
      <c r="N31" s="154"/>
      <c r="O31" s="156"/>
      <c r="P31" s="154"/>
      <c r="Q31" s="156"/>
      <c r="R31" s="154"/>
      <c r="S31" s="156"/>
      <c r="T31" s="154"/>
    </row>
    <row r="32" spans="2:29" ht="14.5" x14ac:dyDescent="0.35">
      <c r="B32"/>
      <c r="C32"/>
      <c r="D32"/>
      <c r="F32" s="456" t="str">
        <f t="shared" si="7"/>
        <v/>
      </c>
      <c r="G32" s="27"/>
      <c r="H32" s="28"/>
      <c r="I32" s="27"/>
      <c r="J32" s="28"/>
      <c r="K32" s="156"/>
      <c r="L32" s="75"/>
      <c r="M32" s="156"/>
      <c r="N32" s="154"/>
      <c r="O32" s="156"/>
      <c r="P32" s="154"/>
      <c r="Q32" s="156"/>
      <c r="R32" s="154"/>
      <c r="S32" s="156"/>
      <c r="T32" s="154"/>
    </row>
    <row r="33" spans="2:20" ht="15" customHeight="1" x14ac:dyDescent="0.35">
      <c r="B33"/>
      <c r="C33"/>
      <c r="D33"/>
      <c r="F33" s="456" t="str">
        <f t="shared" si="7"/>
        <v/>
      </c>
      <c r="G33" s="27"/>
      <c r="H33" s="28"/>
      <c r="I33" s="27"/>
      <c r="J33" s="28"/>
      <c r="K33" s="156"/>
      <c r="L33" s="33"/>
      <c r="M33" s="156"/>
      <c r="N33" s="155"/>
      <c r="O33" s="156"/>
      <c r="P33" s="155"/>
      <c r="Q33" s="156"/>
      <c r="R33" s="155"/>
      <c r="S33" s="156"/>
      <c r="T33" s="155"/>
    </row>
    <row r="34" spans="2:20" ht="15" customHeight="1" x14ac:dyDescent="0.35">
      <c r="B34"/>
      <c r="C34"/>
      <c r="D34"/>
      <c r="F34" s="456" t="str">
        <f t="shared" si="7"/>
        <v/>
      </c>
      <c r="G34" s="27"/>
      <c r="H34" s="28"/>
      <c r="I34" s="27"/>
      <c r="J34" s="28"/>
      <c r="K34" s="156"/>
      <c r="L34" s="33"/>
      <c r="M34" s="156"/>
      <c r="N34" s="155"/>
      <c r="O34" s="156"/>
      <c r="P34" s="155"/>
      <c r="Q34" s="156"/>
      <c r="R34" s="155"/>
      <c r="S34" s="156"/>
      <c r="T34" s="155"/>
    </row>
    <row r="35" spans="2:20" ht="15" customHeight="1" x14ac:dyDescent="0.35">
      <c r="B35"/>
      <c r="C35"/>
      <c r="D35"/>
      <c r="F35" s="456" t="str">
        <f t="shared" si="7"/>
        <v/>
      </c>
      <c r="G35" s="27"/>
      <c r="H35" s="28"/>
      <c r="I35" s="27"/>
      <c r="J35" s="28"/>
      <c r="K35" s="156"/>
      <c r="L35" s="33"/>
      <c r="M35" s="156"/>
      <c r="N35" s="155"/>
      <c r="O35" s="156"/>
      <c r="P35" s="155"/>
      <c r="Q35" s="156"/>
      <c r="R35" s="155"/>
      <c r="S35" s="156"/>
      <c r="T35" s="155"/>
    </row>
    <row r="36" spans="2:20" ht="15" customHeight="1" x14ac:dyDescent="0.35">
      <c r="B36"/>
      <c r="C36"/>
      <c r="D36"/>
      <c r="F36" s="456" t="str">
        <f t="shared" si="7"/>
        <v/>
      </c>
      <c r="G36" s="27"/>
      <c r="H36" s="28"/>
      <c r="I36" s="27"/>
      <c r="J36" s="28"/>
      <c r="K36" s="156"/>
      <c r="L36" s="33"/>
      <c r="M36" s="156"/>
      <c r="N36" s="155"/>
      <c r="O36" s="156"/>
      <c r="P36" s="155"/>
      <c r="Q36" s="156"/>
      <c r="R36" s="155"/>
      <c r="S36" s="156"/>
      <c r="T36" s="155"/>
    </row>
    <row r="37" spans="2:20" ht="15" customHeight="1" x14ac:dyDescent="0.35">
      <c r="B37"/>
      <c r="C37"/>
      <c r="D37"/>
      <c r="F37" s="456" t="str">
        <f t="shared" si="7"/>
        <v/>
      </c>
      <c r="G37" s="27"/>
      <c r="H37" s="28"/>
      <c r="I37" s="27"/>
      <c r="J37" s="28"/>
      <c r="K37" s="156"/>
      <c r="L37" s="33"/>
      <c r="M37" s="156"/>
      <c r="N37" s="155"/>
      <c r="O37" s="156"/>
      <c r="P37" s="155"/>
      <c r="Q37" s="156"/>
      <c r="R37" s="155"/>
      <c r="S37" s="156"/>
      <c r="T37" s="155"/>
    </row>
    <row r="38" spans="2:20" ht="15" customHeight="1" x14ac:dyDescent="0.35">
      <c r="B38"/>
      <c r="C38"/>
      <c r="D38"/>
      <c r="F38" s="456" t="str">
        <f t="shared" si="7"/>
        <v/>
      </c>
      <c r="G38" s="27"/>
      <c r="H38" s="28"/>
      <c r="I38" s="27"/>
      <c r="J38" s="28"/>
      <c r="K38" s="156"/>
      <c r="L38" s="33"/>
      <c r="M38" s="156"/>
      <c r="N38" s="155"/>
      <c r="O38" s="156"/>
      <c r="P38" s="155"/>
      <c r="Q38" s="156"/>
      <c r="R38" s="155"/>
      <c r="S38" s="156"/>
      <c r="T38" s="155"/>
    </row>
    <row r="39" spans="2:20" ht="15" customHeight="1" x14ac:dyDescent="0.35">
      <c r="B39"/>
      <c r="C39"/>
      <c r="D39"/>
      <c r="F39" s="456" t="str">
        <f t="shared" si="7"/>
        <v/>
      </c>
      <c r="G39" s="27"/>
      <c r="H39" s="28"/>
      <c r="I39" s="27"/>
      <c r="J39" s="28"/>
      <c r="K39" s="156"/>
      <c r="L39" s="33"/>
      <c r="M39" s="156"/>
      <c r="N39" s="155"/>
      <c r="O39" s="156"/>
      <c r="P39" s="155"/>
      <c r="Q39" s="156"/>
      <c r="R39" s="155"/>
      <c r="S39" s="156"/>
      <c r="T39" s="155"/>
    </row>
    <row r="40" spans="2:20" ht="15" customHeight="1" x14ac:dyDescent="0.35">
      <c r="B40"/>
      <c r="C40"/>
      <c r="D40"/>
      <c r="F40" s="456" t="str">
        <f t="shared" si="7"/>
        <v/>
      </c>
      <c r="G40" s="27"/>
      <c r="H40" s="28"/>
      <c r="I40" s="27"/>
      <c r="J40" s="28"/>
      <c r="K40" s="156"/>
      <c r="L40" s="33"/>
      <c r="M40" s="156"/>
      <c r="N40" s="155"/>
      <c r="O40" s="156"/>
      <c r="P40" s="155"/>
      <c r="Q40" s="156"/>
      <c r="R40" s="155"/>
      <c r="S40" s="156"/>
      <c r="T40" s="155"/>
    </row>
    <row r="41" spans="2:20" ht="15" customHeight="1" x14ac:dyDescent="0.35">
      <c r="B41"/>
      <c r="C41"/>
      <c r="D41"/>
      <c r="F41" s="456" t="str">
        <f t="shared" si="7"/>
        <v/>
      </c>
      <c r="G41" s="27"/>
      <c r="H41" s="28"/>
      <c r="I41" s="27"/>
      <c r="J41" s="28"/>
      <c r="K41" s="156"/>
      <c r="L41" s="33"/>
      <c r="M41" s="156"/>
      <c r="N41" s="155"/>
      <c r="O41" s="156"/>
      <c r="P41" s="155"/>
      <c r="Q41" s="156"/>
      <c r="R41" s="155"/>
      <c r="S41" s="156"/>
      <c r="T41" s="155"/>
    </row>
    <row r="42" spans="2:20" ht="15" customHeight="1" x14ac:dyDescent="0.35">
      <c r="B42"/>
      <c r="C42"/>
      <c r="D42"/>
      <c r="F42" s="456" t="str">
        <f t="shared" si="7"/>
        <v/>
      </c>
      <c r="G42" s="27"/>
      <c r="H42" s="28"/>
      <c r="I42" s="27"/>
      <c r="J42" s="28"/>
      <c r="K42" s="156"/>
      <c r="L42" s="33"/>
      <c r="M42" s="156"/>
      <c r="N42" s="155"/>
      <c r="O42" s="156"/>
      <c r="P42" s="155"/>
      <c r="Q42" s="156"/>
      <c r="R42" s="155"/>
      <c r="S42" s="156"/>
      <c r="T42" s="155"/>
    </row>
    <row r="43" spans="2:20" ht="15" customHeight="1" x14ac:dyDescent="0.35">
      <c r="B43"/>
      <c r="C43"/>
      <c r="D43"/>
      <c r="F43" s="456" t="str">
        <f t="shared" si="7"/>
        <v/>
      </c>
      <c r="G43" s="27"/>
      <c r="H43" s="28"/>
      <c r="I43" s="27"/>
      <c r="J43" s="28"/>
      <c r="K43" s="156"/>
      <c r="L43" s="33"/>
      <c r="M43" s="156"/>
      <c r="N43" s="155"/>
      <c r="O43" s="156"/>
      <c r="P43" s="155"/>
      <c r="Q43" s="156"/>
      <c r="R43" s="155"/>
      <c r="S43" s="156"/>
      <c r="T43" s="155"/>
    </row>
    <row r="44" spans="2:20" ht="15" customHeight="1" x14ac:dyDescent="0.35">
      <c r="B44"/>
      <c r="C44"/>
      <c r="D44"/>
      <c r="F44" s="456" t="str">
        <f t="shared" si="7"/>
        <v/>
      </c>
      <c r="G44" s="27"/>
      <c r="H44" s="28"/>
      <c r="I44" s="27"/>
      <c r="J44" s="28"/>
      <c r="K44" s="156"/>
      <c r="L44" s="33"/>
      <c r="M44" s="156"/>
      <c r="N44" s="155"/>
      <c r="O44" s="156"/>
      <c r="P44" s="155"/>
      <c r="Q44" s="156"/>
      <c r="R44" s="155"/>
      <c r="S44" s="156"/>
      <c r="T44" s="155"/>
    </row>
    <row r="45" spans="2:20" ht="15" customHeight="1" x14ac:dyDescent="0.35">
      <c r="B45"/>
      <c r="C45"/>
      <c r="D45"/>
      <c r="F45" s="456" t="str">
        <f t="shared" si="7"/>
        <v/>
      </c>
      <c r="G45" s="27"/>
      <c r="H45" s="28"/>
      <c r="I45" s="27"/>
      <c r="J45" s="28"/>
      <c r="K45" s="156"/>
      <c r="L45" s="33"/>
      <c r="M45" s="156"/>
      <c r="N45" s="155"/>
      <c r="O45" s="156"/>
      <c r="P45" s="155"/>
      <c r="Q45" s="156"/>
      <c r="R45" s="155"/>
      <c r="S45" s="156"/>
      <c r="T45" s="155"/>
    </row>
    <row r="46" spans="2:20" ht="15" customHeight="1" x14ac:dyDescent="0.35">
      <c r="B46"/>
      <c r="C46"/>
      <c r="D46"/>
      <c r="F46" s="456" t="str">
        <f t="shared" si="7"/>
        <v/>
      </c>
      <c r="G46" s="27"/>
      <c r="H46" s="28"/>
      <c r="I46" s="27"/>
      <c r="J46" s="28"/>
      <c r="K46" s="156"/>
      <c r="L46" s="33"/>
      <c r="M46" s="156"/>
      <c r="N46" s="155"/>
      <c r="O46" s="156"/>
      <c r="P46" s="155"/>
      <c r="Q46" s="156"/>
      <c r="R46" s="155"/>
      <c r="S46" s="156"/>
      <c r="T46" s="155"/>
    </row>
    <row r="47" spans="2:20" ht="15" customHeight="1" x14ac:dyDescent="0.35">
      <c r="B47"/>
      <c r="C47"/>
      <c r="D47"/>
      <c r="F47" s="456" t="str">
        <f t="shared" si="7"/>
        <v/>
      </c>
      <c r="G47" s="27"/>
      <c r="H47" s="28"/>
      <c r="I47" s="27"/>
      <c r="J47" s="28"/>
      <c r="K47" s="156"/>
      <c r="L47" s="33"/>
      <c r="M47" s="156"/>
      <c r="N47" s="155"/>
      <c r="O47" s="156"/>
      <c r="P47" s="155"/>
      <c r="Q47" s="156"/>
      <c r="R47" s="155"/>
      <c r="S47" s="156"/>
      <c r="T47" s="155"/>
    </row>
    <row r="48" spans="2:20" ht="15" customHeight="1" x14ac:dyDescent="0.35">
      <c r="B48"/>
      <c r="C48"/>
      <c r="D48"/>
      <c r="F48" s="456" t="str">
        <f t="shared" si="7"/>
        <v/>
      </c>
      <c r="G48" s="27"/>
      <c r="H48" s="28"/>
      <c r="I48" s="27"/>
      <c r="J48" s="28"/>
      <c r="K48" s="156"/>
      <c r="L48" s="33"/>
      <c r="M48" s="156"/>
      <c r="N48" s="155"/>
      <c r="O48" s="156"/>
      <c r="P48" s="155"/>
      <c r="Q48" s="156"/>
      <c r="R48" s="155"/>
      <c r="S48" s="156"/>
      <c r="T48" s="155"/>
    </row>
    <row r="49" spans="2:20" ht="15" customHeight="1" x14ac:dyDescent="0.35">
      <c r="B49"/>
      <c r="C49"/>
      <c r="D49"/>
      <c r="F49" s="456" t="str">
        <f t="shared" si="7"/>
        <v/>
      </c>
      <c r="G49" s="27"/>
      <c r="H49" s="28"/>
      <c r="I49" s="27"/>
      <c r="J49" s="28"/>
      <c r="K49" s="156"/>
      <c r="L49" s="33"/>
      <c r="M49" s="156"/>
      <c r="N49" s="155"/>
      <c r="O49" s="156"/>
      <c r="P49" s="155"/>
      <c r="Q49" s="156"/>
      <c r="R49" s="155"/>
      <c r="S49" s="156"/>
      <c r="T49" s="155"/>
    </row>
    <row r="50" spans="2:20" ht="15" customHeight="1" x14ac:dyDescent="0.35">
      <c r="B50"/>
      <c r="C50"/>
      <c r="D50"/>
      <c r="F50" s="456" t="str">
        <f t="shared" si="7"/>
        <v/>
      </c>
      <c r="G50" s="27"/>
      <c r="H50" s="28"/>
      <c r="I50" s="27"/>
      <c r="J50" s="28"/>
      <c r="K50" s="156"/>
      <c r="L50" s="155"/>
      <c r="M50" s="156"/>
      <c r="N50" s="155"/>
      <c r="O50" s="156"/>
      <c r="P50" s="155"/>
      <c r="Q50" s="156"/>
      <c r="R50" s="155"/>
      <c r="S50" s="156"/>
      <c r="T50" s="155"/>
    </row>
    <row r="51" spans="2:20" ht="15" customHeight="1" x14ac:dyDescent="0.35">
      <c r="B51"/>
      <c r="C51"/>
      <c r="D51"/>
      <c r="F51" s="456" t="str">
        <f t="shared" si="7"/>
        <v/>
      </c>
      <c r="G51" s="27"/>
      <c r="H51" s="28"/>
      <c r="I51" s="27"/>
      <c r="J51" s="28"/>
      <c r="K51" s="156"/>
      <c r="L51" s="155"/>
      <c r="M51" s="156"/>
      <c r="N51" s="155"/>
      <c r="O51" s="156"/>
      <c r="P51" s="155"/>
      <c r="Q51" s="156"/>
      <c r="R51" s="155"/>
      <c r="S51" s="156"/>
      <c r="T51" s="155"/>
    </row>
    <row r="52" spans="2:20" ht="15" customHeight="1" x14ac:dyDescent="0.35">
      <c r="B52"/>
      <c r="C52"/>
      <c r="D52"/>
      <c r="F52" s="456" t="str">
        <f t="shared" si="7"/>
        <v/>
      </c>
      <c r="G52" s="27"/>
      <c r="H52" s="28"/>
      <c r="I52" s="27"/>
      <c r="J52" s="28"/>
      <c r="K52" s="156"/>
      <c r="L52" s="155"/>
      <c r="M52" s="156"/>
      <c r="N52" s="155"/>
      <c r="O52" s="156"/>
      <c r="P52" s="155"/>
      <c r="Q52" s="156"/>
      <c r="R52" s="155"/>
      <c r="S52" s="156"/>
      <c r="T52" s="155"/>
    </row>
    <row r="53" spans="2:20" ht="15" customHeight="1" x14ac:dyDescent="0.35">
      <c r="B53"/>
      <c r="C53"/>
      <c r="D53"/>
      <c r="F53" s="456" t="str">
        <f t="shared" si="7"/>
        <v/>
      </c>
      <c r="G53" s="27"/>
      <c r="H53" s="28"/>
      <c r="I53" s="27"/>
      <c r="J53" s="28"/>
      <c r="K53" s="156"/>
      <c r="L53" s="155"/>
      <c r="M53" s="156"/>
      <c r="N53" s="155"/>
      <c r="O53" s="156"/>
      <c r="P53" s="155"/>
      <c r="Q53" s="156"/>
      <c r="R53" s="155"/>
      <c r="S53" s="156"/>
      <c r="T53" s="155"/>
    </row>
    <row r="54" spans="2:20" ht="15" customHeight="1" x14ac:dyDescent="0.35">
      <c r="B54"/>
      <c r="C54"/>
      <c r="D54"/>
      <c r="F54" s="456" t="str">
        <f t="shared" si="7"/>
        <v/>
      </c>
      <c r="G54" s="27"/>
      <c r="H54" s="28"/>
      <c r="I54" s="27"/>
      <c r="J54" s="28"/>
      <c r="K54" s="156"/>
      <c r="L54" s="155"/>
      <c r="M54" s="156"/>
      <c r="N54" s="155"/>
      <c r="O54" s="156"/>
      <c r="P54" s="155"/>
      <c r="Q54" s="156"/>
      <c r="R54" s="155"/>
      <c r="S54" s="156"/>
      <c r="T54" s="155"/>
    </row>
    <row r="55" spans="2:20" ht="15" customHeight="1" x14ac:dyDescent="0.35">
      <c r="B55"/>
      <c r="C55"/>
      <c r="D55"/>
      <c r="F55" s="456" t="str">
        <f t="shared" si="7"/>
        <v/>
      </c>
      <c r="G55" s="27"/>
      <c r="H55" s="28"/>
      <c r="I55" s="27"/>
      <c r="J55" s="28"/>
      <c r="K55" s="156"/>
      <c r="L55" s="155"/>
      <c r="M55" s="156"/>
      <c r="N55" s="155"/>
      <c r="O55" s="156"/>
      <c r="P55" s="155"/>
      <c r="Q55" s="156"/>
      <c r="R55" s="155"/>
      <c r="S55" s="156"/>
      <c r="T55" s="155"/>
    </row>
    <row r="56" spans="2:20" ht="15" customHeight="1" x14ac:dyDescent="0.35">
      <c r="B56"/>
      <c r="C56"/>
      <c r="D56"/>
      <c r="F56" s="456" t="str">
        <f t="shared" si="7"/>
        <v/>
      </c>
      <c r="G56" s="27"/>
      <c r="H56" s="28"/>
      <c r="I56" s="27"/>
      <c r="J56" s="28"/>
      <c r="K56" s="156"/>
      <c r="L56" s="155"/>
      <c r="M56" s="156"/>
      <c r="N56" s="155"/>
      <c r="O56" s="156"/>
      <c r="P56" s="155"/>
      <c r="Q56" s="156"/>
      <c r="R56" s="155"/>
      <c r="S56" s="156"/>
      <c r="T56" s="155"/>
    </row>
    <row r="57" spans="2:20" ht="15" customHeight="1" x14ac:dyDescent="0.35">
      <c r="B57"/>
      <c r="C57"/>
      <c r="D57"/>
      <c r="F57" s="456" t="str">
        <f t="shared" si="7"/>
        <v/>
      </c>
      <c r="G57" s="27"/>
      <c r="H57" s="28"/>
      <c r="I57" s="27"/>
      <c r="J57" s="28"/>
      <c r="K57" s="156"/>
      <c r="L57" s="155"/>
      <c r="M57" s="156"/>
      <c r="N57" s="155"/>
      <c r="O57" s="156"/>
      <c r="P57" s="155"/>
      <c r="Q57" s="156"/>
      <c r="R57" s="155"/>
      <c r="S57" s="156"/>
      <c r="T57" s="155"/>
    </row>
    <row r="58" spans="2:20" ht="15" customHeight="1" x14ac:dyDescent="0.35">
      <c r="B58"/>
      <c r="C58"/>
      <c r="D58"/>
      <c r="F58" s="456" t="str">
        <f t="shared" si="7"/>
        <v/>
      </c>
      <c r="G58" s="27"/>
      <c r="H58" s="28"/>
      <c r="I58" s="27"/>
      <c r="J58" s="28"/>
      <c r="K58" s="156"/>
      <c r="L58" s="155"/>
      <c r="M58" s="156"/>
      <c r="N58" s="155"/>
      <c r="O58" s="156"/>
      <c r="P58" s="155"/>
      <c r="Q58" s="156"/>
      <c r="R58" s="155"/>
      <c r="S58" s="156"/>
      <c r="T58" s="155"/>
    </row>
    <row r="59" spans="2:20" ht="15" customHeight="1" x14ac:dyDescent="0.35">
      <c r="B59"/>
      <c r="C59"/>
      <c r="D59"/>
      <c r="F59" s="456" t="str">
        <f t="shared" si="7"/>
        <v/>
      </c>
      <c r="G59" s="27"/>
      <c r="H59" s="28"/>
      <c r="I59" s="27"/>
      <c r="J59" s="28"/>
      <c r="K59" s="156"/>
      <c r="L59" s="155"/>
      <c r="M59" s="156"/>
      <c r="N59" s="155"/>
      <c r="O59" s="156"/>
      <c r="P59" s="155"/>
      <c r="Q59" s="156"/>
      <c r="R59" s="155"/>
      <c r="S59" s="156"/>
      <c r="T59" s="155"/>
    </row>
    <row r="60" spans="2:20" ht="15" customHeight="1" x14ac:dyDescent="0.35">
      <c r="B60"/>
      <c r="C60"/>
      <c r="D60"/>
      <c r="F60" s="456" t="str">
        <f t="shared" si="7"/>
        <v/>
      </c>
      <c r="G60" s="27"/>
      <c r="H60" s="28"/>
      <c r="I60" s="27"/>
      <c r="J60" s="28"/>
      <c r="K60" s="156"/>
      <c r="L60" s="155"/>
      <c r="M60" s="156"/>
      <c r="N60" s="155"/>
      <c r="O60" s="156"/>
      <c r="P60" s="155"/>
      <c r="Q60" s="156"/>
      <c r="R60" s="155"/>
      <c r="S60" s="156"/>
      <c r="T60" s="155"/>
    </row>
    <row r="61" spans="2:20" ht="15" customHeight="1" x14ac:dyDescent="0.35">
      <c r="B61"/>
      <c r="C61"/>
      <c r="D61"/>
      <c r="F61" s="456" t="str">
        <f t="shared" si="7"/>
        <v/>
      </c>
      <c r="G61" s="27"/>
      <c r="H61" s="28"/>
      <c r="I61" s="27"/>
      <c r="J61" s="28"/>
      <c r="K61" s="156"/>
      <c r="L61" s="155"/>
      <c r="M61" s="156"/>
      <c r="N61" s="155"/>
      <c r="O61" s="156"/>
      <c r="P61" s="155"/>
      <c r="Q61" s="156"/>
      <c r="R61" s="155"/>
      <c r="S61" s="156"/>
      <c r="T61" s="155"/>
    </row>
    <row r="62" spans="2:20" ht="15" customHeight="1" x14ac:dyDescent="0.35">
      <c r="B62"/>
      <c r="C62"/>
      <c r="D62"/>
      <c r="F62" s="456" t="str">
        <f t="shared" ref="F62:F79" si="8">IF(G62="","",ROW(A33))</f>
        <v/>
      </c>
      <c r="G62" s="27"/>
      <c r="H62" s="28"/>
      <c r="I62" s="27"/>
      <c r="J62" s="28"/>
      <c r="K62" s="156"/>
      <c r="L62" s="155"/>
      <c r="M62" s="156"/>
      <c r="N62" s="155"/>
      <c r="O62" s="156"/>
      <c r="P62" s="155"/>
      <c r="Q62" s="156"/>
      <c r="R62" s="155"/>
      <c r="S62" s="156"/>
      <c r="T62" s="155"/>
    </row>
    <row r="63" spans="2:20" ht="15" customHeight="1" x14ac:dyDescent="0.35">
      <c r="B63"/>
      <c r="C63"/>
      <c r="D63"/>
      <c r="F63" s="456" t="str">
        <f t="shared" si="8"/>
        <v/>
      </c>
      <c r="G63" s="27"/>
      <c r="H63" s="28"/>
      <c r="I63" s="27"/>
      <c r="J63" s="28"/>
      <c r="K63" s="156"/>
      <c r="L63" s="155"/>
      <c r="M63" s="156"/>
      <c r="N63" s="155"/>
      <c r="O63" s="156"/>
      <c r="P63" s="155"/>
      <c r="Q63" s="156"/>
      <c r="R63" s="155"/>
      <c r="S63" s="156"/>
      <c r="T63" s="155"/>
    </row>
    <row r="64" spans="2:20" ht="15" customHeight="1" x14ac:dyDescent="0.35">
      <c r="B64"/>
      <c r="C64"/>
      <c r="D64"/>
      <c r="F64" s="456" t="str">
        <f t="shared" si="8"/>
        <v/>
      </c>
      <c r="G64" s="27"/>
      <c r="H64" s="28"/>
      <c r="I64" s="27"/>
      <c r="J64" s="28"/>
      <c r="K64" s="156"/>
      <c r="L64" s="155"/>
      <c r="M64" s="156"/>
      <c r="N64" s="155"/>
      <c r="O64" s="156"/>
      <c r="P64" s="155"/>
      <c r="Q64" s="156"/>
      <c r="R64" s="155"/>
      <c r="S64" s="156"/>
      <c r="T64" s="155"/>
    </row>
    <row r="65" spans="2:20" ht="15" customHeight="1" x14ac:dyDescent="0.35">
      <c r="B65"/>
      <c r="C65"/>
      <c r="D65"/>
      <c r="F65" s="456" t="str">
        <f t="shared" si="8"/>
        <v/>
      </c>
      <c r="G65" s="27"/>
      <c r="H65" s="28"/>
      <c r="I65" s="27"/>
      <c r="J65" s="28"/>
      <c r="K65" s="156"/>
      <c r="L65" s="155"/>
      <c r="M65" s="156"/>
      <c r="N65" s="155"/>
      <c r="O65" s="156"/>
      <c r="P65" s="155"/>
      <c r="Q65" s="156"/>
      <c r="R65" s="155"/>
      <c r="S65" s="156"/>
      <c r="T65" s="155"/>
    </row>
    <row r="66" spans="2:20" ht="15" customHeight="1" x14ac:dyDescent="0.35">
      <c r="B66"/>
      <c r="C66"/>
      <c r="D66"/>
      <c r="F66" s="456" t="str">
        <f t="shared" si="8"/>
        <v/>
      </c>
      <c r="G66" s="27"/>
      <c r="H66" s="28"/>
      <c r="I66" s="27"/>
      <c r="J66" s="28"/>
      <c r="K66" s="156"/>
      <c r="L66" s="155"/>
      <c r="M66" s="156"/>
      <c r="N66" s="155"/>
      <c r="O66" s="156"/>
      <c r="P66" s="155"/>
      <c r="Q66" s="156"/>
      <c r="R66" s="155"/>
      <c r="S66" s="156"/>
      <c r="T66" s="155"/>
    </row>
    <row r="67" spans="2:20" ht="15" customHeight="1" x14ac:dyDescent="0.35">
      <c r="F67" s="456" t="str">
        <f t="shared" si="8"/>
        <v/>
      </c>
      <c r="G67" s="27"/>
      <c r="H67" s="28"/>
      <c r="I67" s="27"/>
      <c r="J67" s="28"/>
      <c r="K67" s="156"/>
      <c r="L67" s="155"/>
      <c r="M67" s="156"/>
      <c r="N67" s="155"/>
      <c r="O67" s="156"/>
      <c r="P67" s="155"/>
      <c r="Q67" s="156"/>
      <c r="R67" s="155"/>
      <c r="S67" s="156"/>
      <c r="T67" s="155"/>
    </row>
    <row r="68" spans="2:20" ht="15" customHeight="1" x14ac:dyDescent="0.35">
      <c r="F68" s="456" t="str">
        <f t="shared" si="8"/>
        <v/>
      </c>
      <c r="G68" s="27"/>
      <c r="H68" s="28"/>
      <c r="I68" s="27"/>
      <c r="J68" s="28"/>
      <c r="K68" s="156"/>
      <c r="L68" s="155"/>
      <c r="M68" s="156"/>
      <c r="N68" s="155"/>
      <c r="O68" s="156"/>
      <c r="P68" s="155"/>
      <c r="Q68" s="156"/>
      <c r="R68" s="155"/>
      <c r="S68" s="156"/>
      <c r="T68" s="155"/>
    </row>
    <row r="69" spans="2:20" ht="15" customHeight="1" x14ac:dyDescent="0.35">
      <c r="F69" s="456" t="str">
        <f t="shared" si="8"/>
        <v/>
      </c>
      <c r="G69" s="27"/>
      <c r="H69" s="28"/>
      <c r="I69" s="27"/>
      <c r="J69" s="28"/>
      <c r="K69" s="156"/>
      <c r="L69" s="155"/>
      <c r="M69" s="156"/>
      <c r="N69" s="155"/>
      <c r="O69" s="156"/>
      <c r="P69" s="155"/>
      <c r="Q69" s="156"/>
      <c r="R69" s="155"/>
      <c r="S69" s="156"/>
      <c r="T69" s="155"/>
    </row>
    <row r="70" spans="2:20" ht="15" customHeight="1" x14ac:dyDescent="0.35">
      <c r="F70" s="456" t="str">
        <f t="shared" si="8"/>
        <v/>
      </c>
      <c r="G70" s="27"/>
      <c r="H70" s="28"/>
      <c r="I70" s="27"/>
      <c r="J70" s="28"/>
      <c r="K70" s="156"/>
      <c r="L70" s="155"/>
      <c r="M70" s="156"/>
      <c r="N70" s="155"/>
      <c r="O70" s="156"/>
      <c r="P70" s="155"/>
      <c r="Q70" s="156"/>
      <c r="R70" s="155"/>
      <c r="S70" s="156"/>
      <c r="T70" s="155"/>
    </row>
    <row r="71" spans="2:20" ht="15" customHeight="1" x14ac:dyDescent="0.35">
      <c r="F71" s="456" t="str">
        <f t="shared" si="8"/>
        <v/>
      </c>
      <c r="G71" s="27"/>
      <c r="H71" s="28"/>
      <c r="I71" s="27"/>
      <c r="J71" s="28"/>
      <c r="K71" s="156"/>
      <c r="L71" s="155"/>
      <c r="M71" s="156"/>
      <c r="N71" s="155"/>
      <c r="O71" s="156"/>
      <c r="P71" s="155"/>
      <c r="Q71" s="156"/>
      <c r="R71" s="155"/>
      <c r="S71" s="156"/>
      <c r="T71" s="155"/>
    </row>
    <row r="72" spans="2:20" ht="15" customHeight="1" x14ac:dyDescent="0.35">
      <c r="F72" s="456" t="str">
        <f t="shared" si="8"/>
        <v/>
      </c>
      <c r="G72" s="27"/>
      <c r="H72" s="28"/>
      <c r="I72" s="27"/>
      <c r="J72" s="28"/>
      <c r="K72" s="156"/>
      <c r="L72" s="155"/>
      <c r="M72" s="156"/>
      <c r="N72" s="155"/>
      <c r="O72" s="156"/>
      <c r="P72" s="155"/>
      <c r="Q72" s="156"/>
      <c r="R72" s="155"/>
      <c r="S72" s="156"/>
      <c r="T72" s="155"/>
    </row>
    <row r="73" spans="2:20" ht="15" customHeight="1" x14ac:dyDescent="0.35">
      <c r="F73" s="456" t="str">
        <f t="shared" si="8"/>
        <v/>
      </c>
      <c r="G73" s="27"/>
      <c r="H73" s="28"/>
      <c r="I73" s="27"/>
      <c r="J73" s="28"/>
      <c r="K73" s="156"/>
      <c r="L73" s="155"/>
      <c r="M73" s="156"/>
      <c r="N73" s="155"/>
      <c r="O73" s="156"/>
      <c r="P73" s="155"/>
      <c r="Q73" s="156"/>
      <c r="R73" s="155"/>
      <c r="S73" s="156"/>
      <c r="T73" s="155"/>
    </row>
    <row r="74" spans="2:20" ht="15" customHeight="1" x14ac:dyDescent="0.35">
      <c r="F74" s="456" t="str">
        <f t="shared" si="8"/>
        <v/>
      </c>
      <c r="G74" s="27"/>
      <c r="H74" s="28"/>
      <c r="I74" s="27"/>
      <c r="J74" s="28"/>
      <c r="K74" s="156"/>
      <c r="L74" s="155"/>
      <c r="M74" s="156"/>
      <c r="N74" s="155"/>
      <c r="O74" s="156"/>
      <c r="P74" s="155"/>
      <c r="Q74" s="156"/>
      <c r="R74" s="155"/>
      <c r="S74" s="156"/>
      <c r="T74" s="155"/>
    </row>
    <row r="75" spans="2:20" ht="15" customHeight="1" x14ac:dyDescent="0.35">
      <c r="F75" s="456" t="str">
        <f t="shared" si="8"/>
        <v/>
      </c>
      <c r="G75" s="27"/>
      <c r="H75" s="28"/>
      <c r="I75" s="27"/>
      <c r="J75" s="28"/>
      <c r="K75" s="156"/>
      <c r="L75" s="155"/>
      <c r="M75" s="156"/>
      <c r="N75" s="155"/>
      <c r="O75" s="156"/>
      <c r="P75" s="155"/>
      <c r="Q75" s="156"/>
      <c r="R75" s="155"/>
      <c r="S75" s="156"/>
      <c r="T75" s="155"/>
    </row>
    <row r="76" spans="2:20" ht="15" customHeight="1" x14ac:dyDescent="0.35">
      <c r="F76" s="456" t="str">
        <f t="shared" si="8"/>
        <v/>
      </c>
      <c r="G76" s="27"/>
      <c r="H76" s="28"/>
      <c r="I76" s="27"/>
      <c r="J76" s="28"/>
      <c r="K76" s="156"/>
      <c r="L76" s="155"/>
      <c r="M76" s="156"/>
      <c r="N76" s="155"/>
      <c r="O76" s="156"/>
      <c r="P76" s="155"/>
      <c r="Q76" s="156"/>
      <c r="R76" s="155"/>
      <c r="S76" s="156"/>
      <c r="T76" s="155"/>
    </row>
    <row r="77" spans="2:20" ht="15" customHeight="1" x14ac:dyDescent="0.35">
      <c r="F77" s="456" t="str">
        <f t="shared" si="8"/>
        <v/>
      </c>
      <c r="G77" s="27"/>
      <c r="H77" s="28"/>
      <c r="I77" s="27"/>
      <c r="J77" s="28"/>
      <c r="K77" s="156"/>
      <c r="L77" s="155"/>
      <c r="M77" s="156"/>
      <c r="N77" s="155"/>
      <c r="O77" s="156"/>
      <c r="P77" s="155"/>
      <c r="Q77" s="156"/>
      <c r="R77" s="155"/>
      <c r="S77" s="156"/>
      <c r="T77" s="155"/>
    </row>
    <row r="78" spans="2:20" ht="15" customHeight="1" x14ac:dyDescent="0.35">
      <c r="F78" s="456" t="str">
        <f t="shared" si="8"/>
        <v/>
      </c>
      <c r="G78" s="27"/>
      <c r="H78" s="28"/>
      <c r="I78" s="27"/>
      <c r="J78" s="28"/>
      <c r="K78" s="156"/>
      <c r="L78" s="155"/>
      <c r="M78" s="156"/>
      <c r="N78" s="155"/>
      <c r="O78" s="156"/>
      <c r="P78" s="155"/>
      <c r="Q78" s="156"/>
      <c r="R78" s="155"/>
      <c r="S78" s="156"/>
      <c r="T78" s="155"/>
    </row>
    <row r="79" spans="2:20" ht="15" customHeight="1" x14ac:dyDescent="0.35">
      <c r="F79" s="456" t="str">
        <f t="shared" si="8"/>
        <v/>
      </c>
      <c r="G79" s="27"/>
      <c r="H79" s="28"/>
      <c r="I79" s="27"/>
      <c r="J79" s="28"/>
      <c r="K79" s="156"/>
      <c r="L79" s="155"/>
      <c r="M79" s="156"/>
      <c r="N79" s="155"/>
      <c r="O79" s="156"/>
      <c r="P79" s="155"/>
      <c r="Q79" s="156"/>
      <c r="R79" s="155"/>
      <c r="S79" s="156"/>
      <c r="T79" s="155"/>
    </row>
    <row r="82" spans="2:3" ht="15" customHeight="1" x14ac:dyDescent="0.35">
      <c r="B82" s="67"/>
      <c r="C82" s="19"/>
    </row>
  </sheetData>
  <sheetProtection algorithmName="SHA-512" hashValue="22L3wjpqDEp7TjNyCo5F2zl7hYCGDi5In4/jJin5FaXA2oojoa8pANCAwbOLZKt3ipDALbGV/meiaok3Z/0B3g==" saltValue="OIFZWSJnUgSBP0sJyCz42w==" spinCount="100000" sheet="1" objects="1" scenarios="1"/>
  <phoneticPr fontId="4" type="noConversion"/>
  <conditionalFormatting sqref="B3:B22">
    <cfRule type="expression" dxfId="17"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4 E26:E36">
    <cfRule type="iconSet" priority="65">
      <iconSet iconSet="3Symbols" showValue="0">
        <cfvo type="percent" val="0"/>
        <cfvo type="num" val="0"/>
        <cfvo type="num" val="1"/>
      </iconSet>
    </cfRule>
  </conditionalFormatting>
  <conditionalFormatting sqref="I5:I17">
    <cfRule type="cellIs" dxfId="16" priority="8" operator="equal">
      <formula>"Complet"</formula>
    </cfRule>
    <cfRule type="cellIs" dxfId="15" priority="9" operator="equal">
      <formula>"Incomplet"</formula>
    </cfRule>
  </conditionalFormatting>
  <dataValidations count="2">
    <dataValidation type="whole" operator="greaterThan" allowBlank="1" showInputMessage="1" showErrorMessage="1" sqref="H30:H79 J30:T79" xr:uid="{17212DD0-BEB7-4821-B6D5-3B20C181C649}">
      <formula1>0</formula1>
    </dataValidation>
    <dataValidation type="list" allowBlank="1" showInputMessage="1" showErrorMessage="1" sqref="I5:I17" xr:uid="{434B4FF3-639D-4C3C-9BF5-31393290555B}">
      <formula1>"Incomplet, Complet"</formula1>
    </dataValidation>
  </dataValidations>
  <hyperlinks>
    <hyperlink ref="B20" location="'F- RandD'!A1" display="13.RandD" xr:uid="{33B4E227-2074-4E40-8DBE-CD2FD86B402C}"/>
    <hyperlink ref="B19" location="'F- TransfertTechno'!A1" display="12.TransfertTechno" xr:uid="{F73A3CE6-5C41-42F6-AFD7-FA0545EA6959}"/>
    <hyperlink ref="B18" location="'F- DevCompetLocales'!A1" display="11.DevCompetLocales" xr:uid="{4AE03D86-4AEA-4B97-9FA2-67F102CE2052}"/>
    <hyperlink ref="B17" location="'E- DépensesLocales'!A1" display="10.DépensesLocales" xr:uid="{4ED4F0AC-07C5-4EA3-BB44-09F1A36164EB}"/>
    <hyperlink ref="B16" location="'D- ListeServicesLoc'!A1" display="09.ListeServicesLoc" xr:uid="{EEBA8CEE-D9A3-491C-B2DD-87557922022D}"/>
    <hyperlink ref="B15" location="'D- Services Locaux'!A1" display="08.Services Locaux" xr:uid="{666D2412-08EC-43B2-8518-2279A85731E9}"/>
    <hyperlink ref="B14" location="'C- ListeBiensLoc'!A1" display="07.ListeBiensLoc" xr:uid="{FC6AD0FF-C910-463B-B7A1-46F5B280D689}"/>
    <hyperlink ref="B13" location="'C- Biens Locaux'!A1" display="06.Biens Locaux" xr:uid="{F1F281F3-6B11-4548-8722-66899E28BAEE}"/>
    <hyperlink ref="B12" location="'B- Passation de M.'!A1" display="05.Passation de M." xr:uid="{F53C9051-72E8-4628-84BB-7EC60FDC5BAF}"/>
    <hyperlink ref="B11" location="'B-Facilitations'!A1" display="04.Facilitations" xr:uid="{37E13E3E-A954-481A-A4A7-00604228DE7C}"/>
    <hyperlink ref="B10" location="'A-Remplacement'!A1" display="03.Remplacement" xr:uid="{98619AB5-0874-47C3-8E9A-3AE26D7EA819}"/>
    <hyperlink ref="B9" location="'A-Formations'!A1" display="02.Formations" xr:uid="{D320C8D6-2EB9-4266-BE91-EA2A13B36A73}"/>
    <hyperlink ref="B7" location="'A-Emploi'!A1" display="01.Emploi" xr:uid="{C73C49F0-E1E0-4A00-9A09-CDC9AFD5CD52}"/>
    <hyperlink ref="B6" location="RECAP!A1" display="RECAP" xr:uid="{A90A6646-5E9A-4904-A89B-C14E9437790E}"/>
    <hyperlink ref="B5" location="Identification!A1" display="Identification" xr:uid="{7FDE5949-5F5B-4585-8722-A5EE02B9E737}"/>
    <hyperlink ref="B4" location="Définitions!A1" display="Définitions" xr:uid="{3BF880C2-F63A-406E-B9A5-21D0F1322E0F}"/>
    <hyperlink ref="B3" location="Instructions!A1" display="Instructions" xr:uid="{36E2ADB6-7C7A-488F-BC4C-E7D75FACFB63}"/>
    <hyperlink ref="B8" location="IPL!A1" display="IPL" xr:uid="{008B5530-A06E-49DC-9EDB-5580C4AD4A70}"/>
    <hyperlink ref="B22" location="'G-ServicesFinanciers'!A1" display="15.Finances" xr:uid="{0DFEA369-54BD-42CD-A4CF-DF2745C7A92A}"/>
    <hyperlink ref="B21" location="'G-Assurance'!A1" display="14. Assurance" xr:uid="{D48DA363-22BD-4CEF-AFD0-C6885AE8783A}"/>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623A-9DD6-44CE-8925-1278E7C3B69C}">
  <sheetPr codeName="Sheet17">
    <tabColor theme="5" tint="0.79998168889431442"/>
  </sheetPr>
  <dimension ref="A1:AO82"/>
  <sheetViews>
    <sheetView showGridLines="0" showRowColHeaders="0" topLeftCell="D23" zoomScaleNormal="100" workbookViewId="0">
      <selection activeCell="H34" sqref="H34"/>
    </sheetView>
  </sheetViews>
  <sheetFormatPr baseColWidth="10" defaultColWidth="0" defaultRowHeight="15" customHeight="1" x14ac:dyDescent="0.35"/>
  <cols>
    <col min="1" max="1" width="2.81640625" customWidth="1"/>
    <col min="2" max="2" width="18.81640625" style="60" customWidth="1"/>
    <col min="3" max="3" width="2.453125" style="55" hidden="1" customWidth="1"/>
    <col min="4" max="4" width="3.1796875" style="20" customWidth="1"/>
    <col min="5" max="5" width="3.1796875" customWidth="1"/>
    <col min="6" max="6" width="6" customWidth="1"/>
    <col min="7" max="7" width="30.54296875" customWidth="1"/>
    <col min="8" max="8" width="26" customWidth="1"/>
    <col min="9" max="9" width="33.1796875" customWidth="1"/>
    <col min="10" max="10" width="15.81640625" style="457" customWidth="1"/>
    <col min="11" max="11" width="8" customWidth="1"/>
    <col min="12" max="12" width="17.1796875" style="474" customWidth="1"/>
    <col min="13" max="13" width="15.81640625" style="457" customWidth="1"/>
    <col min="14" max="14" width="8" customWidth="1"/>
    <col min="15" max="15" width="14.1796875" style="474" customWidth="1"/>
    <col min="16" max="16" width="14.81640625" style="457" customWidth="1"/>
    <col min="17" max="17" width="8" customWidth="1"/>
    <col min="18" max="18" width="14.1796875" style="474" customWidth="1"/>
    <col min="19" max="19" width="15.1796875" style="457" customWidth="1"/>
    <col min="20" max="20" width="8" customWidth="1"/>
    <col min="21" max="21" width="14.1796875" style="474" customWidth="1"/>
    <col min="22" max="22" width="17.453125" style="457" customWidth="1"/>
    <col min="23" max="23" width="8" customWidth="1"/>
    <col min="24" max="24" width="14.1796875" style="474" customWidth="1"/>
    <col min="25" max="25" width="8.81640625" customWidth="1"/>
    <col min="26" max="33" width="8.81640625" hidden="1" customWidth="1"/>
    <col min="34" max="34" width="8.81640625" style="188" hidden="1" customWidth="1"/>
    <col min="35" max="40" width="0" hidden="1" customWidth="1"/>
    <col min="41" max="41" width="0" style="187" hidden="1" customWidth="1"/>
    <col min="42" max="16384" width="8.81640625" hidden="1"/>
  </cols>
  <sheetData>
    <row r="1" spans="2:40" ht="14.5" x14ac:dyDescent="0.35">
      <c r="E1" s="60"/>
      <c r="F1" s="14" t="s">
        <v>437</v>
      </c>
      <c r="G1" s="432" t="s">
        <v>438</v>
      </c>
      <c r="H1" s="14"/>
      <c r="I1" s="14"/>
      <c r="J1" s="14"/>
      <c r="K1" s="14"/>
      <c r="L1" s="14"/>
      <c r="M1" s="14"/>
      <c r="N1" s="14"/>
      <c r="O1" s="14"/>
      <c r="P1" s="14"/>
      <c r="Q1" s="14"/>
      <c r="R1" s="14"/>
      <c r="S1" s="14"/>
      <c r="T1" s="14"/>
      <c r="U1" s="14"/>
      <c r="V1" s="14"/>
      <c r="W1" s="14"/>
      <c r="X1" s="14"/>
    </row>
    <row r="2" spans="2:40" ht="14.5" x14ac:dyDescent="0.35">
      <c r="B2" s="61"/>
      <c r="C2" s="56"/>
      <c r="F2">
        <v>2</v>
      </c>
      <c r="G2" t="s">
        <v>453</v>
      </c>
      <c r="J2"/>
      <c r="L2"/>
      <c r="M2"/>
      <c r="O2"/>
      <c r="P2"/>
      <c r="R2"/>
      <c r="S2"/>
      <c r="U2"/>
      <c r="V2"/>
      <c r="X2"/>
    </row>
    <row r="3" spans="2:40" ht="14.5" x14ac:dyDescent="0.35">
      <c r="B3" s="62" t="s">
        <v>1</v>
      </c>
      <c r="C3" s="57">
        <v>1</v>
      </c>
      <c r="D3" s="105">
        <f>IF(Instructions!H38="Complet",1,0)</f>
        <v>0</v>
      </c>
      <c r="F3" s="4" t="s">
        <v>454</v>
      </c>
      <c r="G3" t="s">
        <v>455</v>
      </c>
      <c r="J3"/>
      <c r="L3"/>
      <c r="M3"/>
      <c r="O3"/>
      <c r="P3"/>
      <c r="R3"/>
      <c r="S3"/>
      <c r="U3"/>
      <c r="V3"/>
      <c r="X3"/>
    </row>
    <row r="4" spans="2:40" ht="14.5" x14ac:dyDescent="0.35">
      <c r="B4" s="62" t="s">
        <v>2</v>
      </c>
      <c r="C4" s="57">
        <v>2</v>
      </c>
      <c r="D4" s="105">
        <v>1</v>
      </c>
      <c r="J4"/>
      <c r="L4"/>
      <c r="M4"/>
      <c r="O4"/>
      <c r="P4"/>
      <c r="R4"/>
      <c r="S4"/>
      <c r="U4"/>
      <c r="V4"/>
      <c r="X4"/>
    </row>
    <row r="5" spans="2:40" ht="14.5" x14ac:dyDescent="0.35">
      <c r="B5" s="62" t="s">
        <v>3</v>
      </c>
      <c r="C5" s="57">
        <v>3</v>
      </c>
      <c r="D5" s="105">
        <f>IF(Identification!G3="Complet",1,0)</f>
        <v>0</v>
      </c>
      <c r="H5" s="30" t="s">
        <v>212</v>
      </c>
      <c r="I5" s="24" t="s">
        <v>471</v>
      </c>
      <c r="J5"/>
      <c r="L5"/>
      <c r="M5"/>
      <c r="O5"/>
      <c r="P5"/>
      <c r="R5"/>
      <c r="S5"/>
      <c r="U5"/>
      <c r="V5"/>
      <c r="X5"/>
    </row>
    <row r="6" spans="2:40" ht="14.5" x14ac:dyDescent="0.35">
      <c r="B6" s="62" t="s">
        <v>4</v>
      </c>
      <c r="C6" s="57">
        <v>4</v>
      </c>
      <c r="D6" s="105">
        <v>1</v>
      </c>
      <c r="J6"/>
      <c r="L6"/>
      <c r="M6"/>
      <c r="O6"/>
      <c r="P6"/>
      <c r="R6"/>
      <c r="S6"/>
      <c r="U6"/>
      <c r="V6"/>
      <c r="X6"/>
    </row>
    <row r="7" spans="2:40" ht="14.5" x14ac:dyDescent="0.35">
      <c r="B7" s="62" t="s">
        <v>5</v>
      </c>
      <c r="C7" s="57">
        <v>5</v>
      </c>
      <c r="D7" s="105">
        <f>IF('A-Emploi'!G5="Complet",1,0)</f>
        <v>0</v>
      </c>
      <c r="J7"/>
      <c r="L7"/>
      <c r="M7"/>
      <c r="O7"/>
      <c r="P7"/>
      <c r="R7"/>
      <c r="S7"/>
      <c r="U7"/>
      <c r="V7"/>
      <c r="X7"/>
    </row>
    <row r="8" spans="2:40" ht="15" customHeight="1" x14ac:dyDescent="0.35">
      <c r="B8" s="62" t="s">
        <v>6</v>
      </c>
      <c r="C8" s="57">
        <v>6</v>
      </c>
      <c r="D8" s="105">
        <v>1</v>
      </c>
      <c r="J8"/>
      <c r="L8"/>
      <c r="M8"/>
      <c r="O8"/>
      <c r="P8"/>
      <c r="R8"/>
      <c r="S8"/>
      <c r="U8"/>
      <c r="V8"/>
      <c r="X8"/>
    </row>
    <row r="9" spans="2:40" ht="14.5" x14ac:dyDescent="0.35">
      <c r="B9" s="62" t="s">
        <v>7</v>
      </c>
      <c r="C9" s="57">
        <v>7</v>
      </c>
      <c r="D9" s="105">
        <f>IF('A-Formations'!I5="Complet",1,0)</f>
        <v>0</v>
      </c>
      <c r="J9"/>
      <c r="L9"/>
      <c r="M9"/>
      <c r="O9"/>
      <c r="P9"/>
      <c r="R9"/>
      <c r="S9"/>
      <c r="U9"/>
      <c r="V9"/>
      <c r="X9"/>
    </row>
    <row r="10" spans="2:40" ht="14.5" x14ac:dyDescent="0.35">
      <c r="B10" s="62" t="s">
        <v>8</v>
      </c>
      <c r="C10" s="57">
        <v>8</v>
      </c>
      <c r="D10" s="105">
        <f>IF('A-Remplacement'!I5="Complet",1,0)</f>
        <v>0</v>
      </c>
      <c r="J10"/>
      <c r="L10"/>
      <c r="M10"/>
      <c r="O10"/>
      <c r="P10"/>
      <c r="R10"/>
      <c r="S10"/>
      <c r="U10"/>
      <c r="V10"/>
      <c r="X10"/>
    </row>
    <row r="11" spans="2:40" ht="14.5" x14ac:dyDescent="0.35">
      <c r="B11" s="62" t="s">
        <v>9</v>
      </c>
      <c r="C11" s="57">
        <v>9</v>
      </c>
      <c r="D11" s="105">
        <f>IF('B-Facilitations'!I5="Complet",1,0)</f>
        <v>0</v>
      </c>
      <c r="J11"/>
      <c r="L11"/>
      <c r="M11"/>
      <c r="O11"/>
      <c r="P11"/>
      <c r="R11"/>
      <c r="S11"/>
      <c r="U11"/>
      <c r="V11"/>
      <c r="X11"/>
      <c r="AI11" t="str">
        <f>+I22</f>
        <v>Année :</v>
      </c>
      <c r="AJ11">
        <f>+L22</f>
        <v>2024</v>
      </c>
      <c r="AK11">
        <f>+O22</f>
        <v>2025</v>
      </c>
      <c r="AL11">
        <f t="shared" ref="AL11" si="0">+R22</f>
        <v>2026</v>
      </c>
      <c r="AM11">
        <f t="shared" ref="AM11" si="1">+U22</f>
        <v>2027</v>
      </c>
      <c r="AN11">
        <f>+X22</f>
        <v>2028</v>
      </c>
    </row>
    <row r="12" spans="2:40" ht="14.5" x14ac:dyDescent="0.35">
      <c r="B12" s="62" t="s">
        <v>10</v>
      </c>
      <c r="C12" s="57">
        <v>10</v>
      </c>
      <c r="D12" s="105">
        <f>IF('B- Passation de M.'!I5="Complet",1,0)</f>
        <v>0</v>
      </c>
      <c r="J12"/>
      <c r="L12"/>
      <c r="M12"/>
      <c r="O12"/>
      <c r="P12"/>
      <c r="R12"/>
      <c r="S12"/>
      <c r="U12"/>
      <c r="V12"/>
      <c r="X12"/>
      <c r="AI12" t="str">
        <f>+I23</f>
        <v>Budget Prévisionnel pour le renforcement des capacités des entreprises ivoiriennes</v>
      </c>
      <c r="AJ12">
        <f t="shared" ref="AJ12" si="2">+L23</f>
        <v>0</v>
      </c>
      <c r="AK12">
        <f t="shared" ref="AK12" si="3">+O23</f>
        <v>0</v>
      </c>
      <c r="AL12">
        <f t="shared" ref="AL12" si="4">+R23</f>
        <v>0</v>
      </c>
      <c r="AM12">
        <f t="shared" ref="AM12" si="5">+U23</f>
        <v>0</v>
      </c>
      <c r="AN12">
        <f>+X23</f>
        <v>0</v>
      </c>
    </row>
    <row r="13" spans="2:40" ht="14.5" x14ac:dyDescent="0.35">
      <c r="B13" s="62" t="s">
        <v>11</v>
      </c>
      <c r="C13" s="57">
        <v>11</v>
      </c>
      <c r="D13" s="105">
        <f>IF('C- Biens'!I5="Complet",1,0)</f>
        <v>0</v>
      </c>
      <c r="J13"/>
      <c r="L13"/>
      <c r="M13"/>
      <c r="O13"/>
      <c r="P13"/>
      <c r="R13"/>
      <c r="S13"/>
      <c r="U13"/>
      <c r="V13"/>
      <c r="X13"/>
    </row>
    <row r="14" spans="2:40" ht="14.5" x14ac:dyDescent="0.35">
      <c r="B14" s="62" t="s">
        <v>12</v>
      </c>
      <c r="C14" s="57">
        <v>12</v>
      </c>
      <c r="D14" s="105">
        <f>IF('C- ListeBiensLoc'!I5="Complet",1,0)</f>
        <v>0</v>
      </c>
      <c r="J14"/>
      <c r="L14"/>
      <c r="M14"/>
      <c r="O14"/>
      <c r="P14"/>
      <c r="R14"/>
      <c r="S14"/>
      <c r="U14"/>
      <c r="V14"/>
      <c r="X14"/>
    </row>
    <row r="15" spans="2:40" ht="14.5" x14ac:dyDescent="0.35">
      <c r="B15" s="62" t="s">
        <v>13</v>
      </c>
      <c r="C15" s="57">
        <v>13</v>
      </c>
      <c r="D15" s="105">
        <f>IF('D- Services'!H5="Complet",1,0)</f>
        <v>0</v>
      </c>
      <c r="G15" s="458"/>
      <c r="H15" s="458"/>
      <c r="I15" s="459"/>
      <c r="J15"/>
      <c r="L15"/>
      <c r="M15"/>
      <c r="O15"/>
      <c r="P15"/>
      <c r="R15"/>
      <c r="S15"/>
      <c r="U15"/>
      <c r="V15"/>
      <c r="X15"/>
    </row>
    <row r="16" spans="2:40" ht="14.5" x14ac:dyDescent="0.35">
      <c r="B16" s="62" t="s">
        <v>14</v>
      </c>
      <c r="C16" s="57">
        <v>14</v>
      </c>
      <c r="D16" s="105">
        <f>IF('D- ListeServicesLoc'!I5="Complet",1,0)</f>
        <v>0</v>
      </c>
      <c r="G16" s="458"/>
      <c r="H16" s="458"/>
      <c r="I16" s="459"/>
      <c r="J16"/>
      <c r="L16"/>
      <c r="M16"/>
      <c r="O16"/>
      <c r="P16"/>
      <c r="R16"/>
      <c r="S16"/>
      <c r="U16"/>
      <c r="V16"/>
      <c r="X16"/>
    </row>
    <row r="17" spans="2:41" ht="14.5" x14ac:dyDescent="0.35">
      <c r="B17" s="62" t="s">
        <v>15</v>
      </c>
      <c r="C17" s="57">
        <v>15</v>
      </c>
      <c r="D17" s="105">
        <f>IF('E- Dépenses'!H5="Complet",1,0)</f>
        <v>0</v>
      </c>
      <c r="G17" s="458"/>
      <c r="H17" s="458"/>
      <c r="I17" s="459"/>
      <c r="J17"/>
      <c r="L17"/>
      <c r="M17"/>
      <c r="O17"/>
      <c r="P17"/>
      <c r="R17"/>
      <c r="S17"/>
      <c r="U17"/>
      <c r="V17"/>
      <c r="X17"/>
    </row>
    <row r="18" spans="2:41" ht="14.5" x14ac:dyDescent="0.35">
      <c r="B18" s="62" t="s">
        <v>16</v>
      </c>
      <c r="C18" s="57">
        <v>16</v>
      </c>
      <c r="D18" s="105">
        <f>IF('F- DevCompetLocales'!I5="Complet",1,0)</f>
        <v>0</v>
      </c>
      <c r="G18" s="458"/>
      <c r="H18" s="458"/>
      <c r="I18" s="459"/>
      <c r="J18"/>
      <c r="L18"/>
      <c r="M18"/>
      <c r="O18"/>
      <c r="P18"/>
      <c r="R18"/>
      <c r="S18"/>
      <c r="U18"/>
      <c r="V18"/>
      <c r="X18"/>
    </row>
    <row r="19" spans="2:41" ht="14.5" x14ac:dyDescent="0.35">
      <c r="B19" s="62" t="s">
        <v>17</v>
      </c>
      <c r="C19" s="57">
        <v>17</v>
      </c>
      <c r="D19" s="105">
        <f>IF('F- TransfertTechno'!I5="Complet",1,0)</f>
        <v>0</v>
      </c>
      <c r="J19"/>
      <c r="L19"/>
      <c r="M19"/>
      <c r="O19"/>
      <c r="P19"/>
      <c r="R19"/>
      <c r="S19"/>
      <c r="U19"/>
      <c r="V19"/>
      <c r="X19"/>
    </row>
    <row r="20" spans="2:41" ht="14.5" x14ac:dyDescent="0.35">
      <c r="B20" s="62" t="s">
        <v>472</v>
      </c>
      <c r="C20" s="57">
        <v>18</v>
      </c>
      <c r="D20" s="105">
        <f>IF('F- RandD'!I5="Complet",1,0)</f>
        <v>0</v>
      </c>
      <c r="J20"/>
      <c r="L20"/>
      <c r="M20"/>
      <c r="O20"/>
      <c r="P20"/>
      <c r="R20"/>
      <c r="S20"/>
      <c r="U20"/>
      <c r="V20"/>
      <c r="X20"/>
    </row>
    <row r="21" spans="2:41" thickBot="1" x14ac:dyDescent="0.4">
      <c r="B21" s="62" t="s">
        <v>473</v>
      </c>
      <c r="C21" s="57">
        <v>19</v>
      </c>
      <c r="D21" s="105">
        <f>IF('G-Assurance'!I6="Complet",1,0)</f>
        <v>0</v>
      </c>
      <c r="J21"/>
      <c r="L21"/>
      <c r="M21"/>
      <c r="O21"/>
      <c r="P21"/>
      <c r="R21"/>
      <c r="S21"/>
      <c r="U21"/>
      <c r="V21"/>
      <c r="X21"/>
    </row>
    <row r="22" spans="2:41" ht="15.5" thickTop="1" thickBot="1" x14ac:dyDescent="0.4">
      <c r="B22" s="62" t="s">
        <v>676</v>
      </c>
      <c r="C22" s="57">
        <v>20</v>
      </c>
      <c r="D22" s="105">
        <f>IF('G-ServicesFinanciers'!I6="Complet",1,0)</f>
        <v>0</v>
      </c>
      <c r="G22" s="182"/>
      <c r="H22" s="460"/>
      <c r="I22" s="461" t="s">
        <v>363</v>
      </c>
      <c r="J22" s="184"/>
      <c r="K22" s="462"/>
      <c r="L22" s="183">
        <f>+J28</f>
        <v>2024</v>
      </c>
      <c r="M22" s="184"/>
      <c r="N22" s="462"/>
      <c r="O22" s="183">
        <f>+M28</f>
        <v>2025</v>
      </c>
      <c r="P22" s="184"/>
      <c r="Q22" s="462"/>
      <c r="R22" s="183">
        <f>+P28</f>
        <v>2026</v>
      </c>
      <c r="S22" s="184"/>
      <c r="T22" s="462"/>
      <c r="U22" s="183">
        <f>+S28</f>
        <v>2027</v>
      </c>
      <c r="V22" s="463"/>
      <c r="W22" s="184"/>
      <c r="X22" s="183">
        <f>+V28</f>
        <v>2028</v>
      </c>
    </row>
    <row r="23" spans="2:41" ht="15.5" thickTop="1" thickBot="1" x14ac:dyDescent="0.4">
      <c r="B23"/>
      <c r="C23"/>
      <c r="D23"/>
      <c r="G23" s="429"/>
      <c r="H23" s="429"/>
      <c r="I23" s="181" t="s">
        <v>456</v>
      </c>
      <c r="J23" s="464"/>
      <c r="K23" s="465"/>
      <c r="L23" s="466">
        <f>+SUM(TransfertTechno[[Budget Prévisionnel ]])</f>
        <v>0</v>
      </c>
      <c r="M23" s="464"/>
      <c r="N23" s="465"/>
      <c r="O23" s="466">
        <f>+SUM(TransfertTechno[Budget Prévisionnel 1])</f>
        <v>0</v>
      </c>
      <c r="P23" s="464"/>
      <c r="Q23" s="465"/>
      <c r="R23" s="466">
        <f>+SUM(TransfertTechno[Budget Prévisionnel 2])</f>
        <v>0</v>
      </c>
      <c r="S23" s="464"/>
      <c r="T23" s="465"/>
      <c r="U23" s="466">
        <f>+SUM(TransfertTechno[Budget Prévisionnel 3])</f>
        <v>0</v>
      </c>
      <c r="V23" s="467"/>
      <c r="W23" s="464"/>
      <c r="X23" s="466">
        <f>+SUM(TransfertTechno[Budget Prévisionnel 4])</f>
        <v>0</v>
      </c>
    </row>
    <row r="24" spans="2:41" thickTop="1" x14ac:dyDescent="0.35">
      <c r="B24"/>
      <c r="C24"/>
      <c r="D24"/>
      <c r="J24"/>
      <c r="L24"/>
      <c r="M24"/>
      <c r="O24"/>
      <c r="P24"/>
      <c r="R24"/>
      <c r="S24"/>
      <c r="U24"/>
      <c r="V24"/>
      <c r="X24"/>
    </row>
    <row r="25" spans="2:41" ht="14.5" x14ac:dyDescent="0.35">
      <c r="B25"/>
      <c r="C25"/>
      <c r="D25"/>
      <c r="J25"/>
      <c r="L25"/>
      <c r="M25"/>
      <c r="O25"/>
      <c r="P25"/>
      <c r="R25"/>
      <c r="S25"/>
      <c r="U25"/>
      <c r="V25"/>
      <c r="X25"/>
    </row>
    <row r="26" spans="2:41" ht="14.5" x14ac:dyDescent="0.35">
      <c r="B26"/>
      <c r="C26"/>
      <c r="D26"/>
      <c r="J26"/>
      <c r="L26"/>
      <c r="M26"/>
      <c r="O26"/>
      <c r="P26"/>
      <c r="R26"/>
      <c r="S26"/>
      <c r="U26"/>
      <c r="V26"/>
      <c r="X26"/>
    </row>
    <row r="27" spans="2:41" thickBot="1" x14ac:dyDescent="0.4">
      <c r="B27"/>
      <c r="C27"/>
      <c r="D27"/>
      <c r="J27"/>
      <c r="L27"/>
      <c r="M27"/>
      <c r="O27"/>
      <c r="P27"/>
      <c r="R27"/>
      <c r="S27"/>
      <c r="U27"/>
      <c r="V27"/>
      <c r="X27"/>
    </row>
    <row r="28" spans="2:41" ht="15" customHeight="1" x14ac:dyDescent="0.35">
      <c r="B28"/>
      <c r="C28"/>
      <c r="D28"/>
      <c r="J28" s="603">
        <f>Identification!G14</f>
        <v>2024</v>
      </c>
      <c r="K28" s="604"/>
      <c r="L28" s="605"/>
      <c r="M28" s="603">
        <f>J28+1</f>
        <v>2025</v>
      </c>
      <c r="N28" s="604"/>
      <c r="O28" s="605"/>
      <c r="P28" s="603">
        <f>M28+1</f>
        <v>2026</v>
      </c>
      <c r="Q28" s="604"/>
      <c r="R28" s="605"/>
      <c r="S28" s="603">
        <f>P28+1</f>
        <v>2027</v>
      </c>
      <c r="T28" s="604"/>
      <c r="U28" s="605"/>
      <c r="V28" s="609">
        <f>S28+1</f>
        <v>2028</v>
      </c>
      <c r="W28" s="610"/>
      <c r="X28" s="611"/>
    </row>
    <row r="29" spans="2:41" ht="15" customHeight="1" thickBot="1" x14ac:dyDescent="0.4">
      <c r="B29"/>
      <c r="C29"/>
      <c r="D29"/>
      <c r="J29" s="606"/>
      <c r="K29" s="607"/>
      <c r="L29" s="608"/>
      <c r="M29" s="606"/>
      <c r="N29" s="607"/>
      <c r="O29" s="608"/>
      <c r="P29" s="606"/>
      <c r="Q29" s="607"/>
      <c r="R29" s="608"/>
      <c r="S29" s="606"/>
      <c r="T29" s="607"/>
      <c r="U29" s="608"/>
      <c r="V29" s="612"/>
      <c r="W29" s="613"/>
      <c r="X29" s="614"/>
    </row>
    <row r="30" spans="2:41" s="20" customFormat="1" ht="52" x14ac:dyDescent="0.35">
      <c r="B30"/>
      <c r="C30"/>
      <c r="D30"/>
      <c r="F30" s="70" t="s">
        <v>243</v>
      </c>
      <c r="G30" s="70" t="s">
        <v>457</v>
      </c>
      <c r="H30" s="70" t="s">
        <v>458</v>
      </c>
      <c r="I30" s="70" t="s">
        <v>459</v>
      </c>
      <c r="J30" s="203" t="s">
        <v>158</v>
      </c>
      <c r="K30" s="70" t="s">
        <v>296</v>
      </c>
      <c r="L30" s="468" t="s">
        <v>444</v>
      </c>
      <c r="M30" s="469" t="s">
        <v>460</v>
      </c>
      <c r="N30" s="70" t="s">
        <v>461</v>
      </c>
      <c r="O30" s="468" t="s">
        <v>446</v>
      </c>
      <c r="P30" s="469" t="s">
        <v>462</v>
      </c>
      <c r="Q30" s="70" t="s">
        <v>463</v>
      </c>
      <c r="R30" s="468" t="s">
        <v>448</v>
      </c>
      <c r="S30" s="469" t="s">
        <v>464</v>
      </c>
      <c r="T30" s="70" t="s">
        <v>465</v>
      </c>
      <c r="U30" s="468" t="s">
        <v>450</v>
      </c>
      <c r="V30" s="469" t="s">
        <v>466</v>
      </c>
      <c r="W30" s="70" t="s">
        <v>467</v>
      </c>
      <c r="X30" s="204" t="s">
        <v>452</v>
      </c>
      <c r="AH30" s="470"/>
      <c r="AO30" s="471"/>
    </row>
    <row r="31" spans="2:41" ht="14.5" x14ac:dyDescent="0.35">
      <c r="B31"/>
      <c r="C31"/>
      <c r="D31"/>
      <c r="F31" s="472" t="str">
        <f t="shared" ref="F31:F62" si="6">IF(G31="","",ROW(A1))</f>
        <v/>
      </c>
      <c r="G31" s="475"/>
      <c r="H31" s="475"/>
      <c r="I31" s="475"/>
      <c r="J31" s="476"/>
      <c r="K31" s="475"/>
      <c r="L31" s="477"/>
      <c r="M31" s="476"/>
      <c r="N31" s="475"/>
      <c r="O31" s="477"/>
      <c r="P31" s="478"/>
      <c r="Q31" s="475"/>
      <c r="R31" s="477"/>
      <c r="S31" s="478"/>
      <c r="T31" s="475"/>
      <c r="U31" s="477"/>
      <c r="V31" s="478"/>
      <c r="W31" s="475"/>
      <c r="X31" s="479"/>
    </row>
    <row r="32" spans="2:41" ht="14.5" x14ac:dyDescent="0.35">
      <c r="B32"/>
      <c r="C32"/>
      <c r="D32"/>
      <c r="F32" s="472" t="str">
        <f t="shared" si="6"/>
        <v/>
      </c>
      <c r="G32" s="27"/>
      <c r="H32" s="27"/>
      <c r="I32" s="27"/>
      <c r="J32" s="476"/>
      <c r="K32" s="475"/>
      <c r="L32" s="477"/>
      <c r="M32" s="476"/>
      <c r="N32" s="79"/>
      <c r="O32" s="179"/>
      <c r="P32" s="478"/>
      <c r="Q32" s="79"/>
      <c r="R32" s="179"/>
      <c r="S32" s="478"/>
      <c r="T32" s="79"/>
      <c r="U32" s="179"/>
      <c r="V32" s="478"/>
      <c r="W32" s="79"/>
      <c r="X32" s="224"/>
    </row>
    <row r="33" spans="2:24" ht="14.5" x14ac:dyDescent="0.35">
      <c r="B33"/>
      <c r="C33"/>
      <c r="D33"/>
      <c r="F33" s="472" t="str">
        <f t="shared" si="6"/>
        <v/>
      </c>
      <c r="G33" s="27"/>
      <c r="H33" s="27"/>
      <c r="I33" s="27"/>
      <c r="J33" s="476"/>
      <c r="K33" s="475"/>
      <c r="L33" s="477"/>
      <c r="M33" s="476"/>
      <c r="N33" s="79"/>
      <c r="O33" s="179"/>
      <c r="P33" s="478"/>
      <c r="Q33" s="79"/>
      <c r="R33" s="179"/>
      <c r="S33" s="478"/>
      <c r="T33" s="79"/>
      <c r="U33" s="179"/>
      <c r="V33" s="478"/>
      <c r="W33" s="79"/>
      <c r="X33" s="224"/>
    </row>
    <row r="34" spans="2:24" ht="15" customHeight="1" x14ac:dyDescent="0.35">
      <c r="B34"/>
      <c r="C34"/>
      <c r="D34"/>
      <c r="F34" s="472" t="str">
        <f t="shared" si="6"/>
        <v/>
      </c>
      <c r="G34" s="27"/>
      <c r="H34" s="27"/>
      <c r="I34" s="27"/>
      <c r="J34" s="476"/>
      <c r="K34" s="475"/>
      <c r="L34" s="477"/>
      <c r="M34" s="476"/>
      <c r="N34" s="79"/>
      <c r="O34" s="179"/>
      <c r="P34" s="478"/>
      <c r="Q34" s="79"/>
      <c r="R34" s="179"/>
      <c r="S34" s="478"/>
      <c r="T34" s="79"/>
      <c r="U34" s="179"/>
      <c r="V34" s="478"/>
      <c r="W34" s="79"/>
      <c r="X34" s="224"/>
    </row>
    <row r="35" spans="2:24" ht="15" customHeight="1" x14ac:dyDescent="0.35">
      <c r="B35"/>
      <c r="C35"/>
      <c r="D35"/>
      <c r="F35" s="472" t="str">
        <f t="shared" si="6"/>
        <v/>
      </c>
      <c r="G35" s="27"/>
      <c r="H35" s="27"/>
      <c r="I35" s="27"/>
      <c r="J35" s="476"/>
      <c r="K35" s="475"/>
      <c r="L35" s="477"/>
      <c r="M35" s="476"/>
      <c r="N35" s="79"/>
      <c r="O35" s="180"/>
      <c r="P35" s="478"/>
      <c r="Q35" s="79"/>
      <c r="R35" s="180"/>
      <c r="S35" s="478"/>
      <c r="T35" s="79"/>
      <c r="U35" s="180"/>
      <c r="V35" s="478"/>
      <c r="W35" s="79"/>
      <c r="X35" s="238"/>
    </row>
    <row r="36" spans="2:24" ht="15" customHeight="1" x14ac:dyDescent="0.35">
      <c r="B36"/>
      <c r="C36"/>
      <c r="D36"/>
      <c r="F36" s="472" t="str">
        <f t="shared" si="6"/>
        <v/>
      </c>
      <c r="G36" s="27"/>
      <c r="H36" s="27"/>
      <c r="I36" s="27"/>
      <c r="J36" s="476"/>
      <c r="K36" s="475"/>
      <c r="L36" s="477"/>
      <c r="M36" s="476"/>
      <c r="N36" s="79"/>
      <c r="O36" s="180"/>
      <c r="P36" s="478"/>
      <c r="Q36" s="79"/>
      <c r="R36" s="180"/>
      <c r="S36" s="478"/>
      <c r="T36" s="79"/>
      <c r="U36" s="180"/>
      <c r="V36" s="478"/>
      <c r="W36" s="79"/>
      <c r="X36" s="238"/>
    </row>
    <row r="37" spans="2:24" ht="15" customHeight="1" x14ac:dyDescent="0.35">
      <c r="B37"/>
      <c r="C37"/>
      <c r="D37"/>
      <c r="F37" s="472" t="str">
        <f t="shared" si="6"/>
        <v/>
      </c>
      <c r="G37" s="27"/>
      <c r="H37" s="27"/>
      <c r="I37" s="27"/>
      <c r="J37" s="476"/>
      <c r="K37" s="475"/>
      <c r="L37" s="477"/>
      <c r="M37" s="476"/>
      <c r="N37" s="79"/>
      <c r="O37" s="180"/>
      <c r="P37" s="478"/>
      <c r="Q37" s="79"/>
      <c r="R37" s="180"/>
      <c r="S37" s="478"/>
      <c r="T37" s="79"/>
      <c r="U37" s="180"/>
      <c r="V37" s="478"/>
      <c r="W37" s="79"/>
      <c r="X37" s="238"/>
    </row>
    <row r="38" spans="2:24" ht="15" customHeight="1" x14ac:dyDescent="0.35">
      <c r="B38"/>
      <c r="C38"/>
      <c r="D38"/>
      <c r="F38" s="472" t="str">
        <f t="shared" si="6"/>
        <v/>
      </c>
      <c r="G38" s="27"/>
      <c r="H38" s="27"/>
      <c r="I38" s="27"/>
      <c r="J38" s="476"/>
      <c r="K38" s="475"/>
      <c r="L38" s="477"/>
      <c r="M38" s="476"/>
      <c r="N38" s="79"/>
      <c r="O38" s="180"/>
      <c r="P38" s="478"/>
      <c r="Q38" s="79"/>
      <c r="R38" s="180"/>
      <c r="S38" s="478"/>
      <c r="T38" s="79"/>
      <c r="U38" s="180"/>
      <c r="V38" s="478"/>
      <c r="W38" s="79"/>
      <c r="X38" s="238"/>
    </row>
    <row r="39" spans="2:24" ht="15" customHeight="1" x14ac:dyDescent="0.35">
      <c r="B39"/>
      <c r="C39"/>
      <c r="D39"/>
      <c r="F39" s="472" t="str">
        <f t="shared" si="6"/>
        <v/>
      </c>
      <c r="G39" s="27"/>
      <c r="H39" s="27"/>
      <c r="I39" s="27"/>
      <c r="J39" s="476"/>
      <c r="K39" s="475"/>
      <c r="L39" s="477"/>
      <c r="M39" s="476"/>
      <c r="N39" s="79"/>
      <c r="O39" s="180"/>
      <c r="P39" s="478"/>
      <c r="Q39" s="79"/>
      <c r="R39" s="180"/>
      <c r="S39" s="478"/>
      <c r="T39" s="79"/>
      <c r="U39" s="180"/>
      <c r="V39" s="478"/>
      <c r="W39" s="79"/>
      <c r="X39" s="238"/>
    </row>
    <row r="40" spans="2:24" ht="15" customHeight="1" x14ac:dyDescent="0.35">
      <c r="B40"/>
      <c r="C40"/>
      <c r="D40"/>
      <c r="F40" s="472" t="str">
        <f t="shared" si="6"/>
        <v/>
      </c>
      <c r="G40" s="27"/>
      <c r="H40" s="27"/>
      <c r="I40" s="27"/>
      <c r="J40" s="476"/>
      <c r="K40" s="475"/>
      <c r="L40" s="477"/>
      <c r="M40" s="476"/>
      <c r="N40" s="79"/>
      <c r="O40" s="180"/>
      <c r="P40" s="478"/>
      <c r="Q40" s="79"/>
      <c r="R40" s="180"/>
      <c r="S40" s="478"/>
      <c r="T40" s="79"/>
      <c r="U40" s="180"/>
      <c r="V40" s="478"/>
      <c r="W40" s="79"/>
      <c r="X40" s="238"/>
    </row>
    <row r="41" spans="2:24" ht="15" customHeight="1" x14ac:dyDescent="0.35">
      <c r="B41"/>
      <c r="C41"/>
      <c r="D41"/>
      <c r="F41" s="472" t="str">
        <f t="shared" si="6"/>
        <v/>
      </c>
      <c r="G41" s="27"/>
      <c r="H41" s="27"/>
      <c r="I41" s="27"/>
      <c r="J41" s="476"/>
      <c r="K41" s="475"/>
      <c r="L41" s="477"/>
      <c r="M41" s="476"/>
      <c r="N41" s="79"/>
      <c r="O41" s="180"/>
      <c r="P41" s="478"/>
      <c r="Q41" s="79"/>
      <c r="R41" s="180"/>
      <c r="S41" s="478"/>
      <c r="T41" s="79"/>
      <c r="U41" s="180"/>
      <c r="V41" s="478"/>
      <c r="W41" s="79"/>
      <c r="X41" s="238"/>
    </row>
    <row r="42" spans="2:24" ht="15" customHeight="1" x14ac:dyDescent="0.35">
      <c r="B42"/>
      <c r="C42"/>
      <c r="D42"/>
      <c r="F42" s="472" t="str">
        <f t="shared" si="6"/>
        <v/>
      </c>
      <c r="G42" s="27"/>
      <c r="H42" s="27"/>
      <c r="I42" s="27"/>
      <c r="J42" s="476"/>
      <c r="K42" s="475"/>
      <c r="L42" s="477"/>
      <c r="M42" s="476"/>
      <c r="N42" s="79"/>
      <c r="O42" s="180"/>
      <c r="P42" s="478"/>
      <c r="Q42" s="79"/>
      <c r="R42" s="180"/>
      <c r="S42" s="478"/>
      <c r="T42" s="79"/>
      <c r="U42" s="180"/>
      <c r="V42" s="478"/>
      <c r="W42" s="79"/>
      <c r="X42" s="238"/>
    </row>
    <row r="43" spans="2:24" ht="15" customHeight="1" x14ac:dyDescent="0.35">
      <c r="B43"/>
      <c r="C43"/>
      <c r="D43"/>
      <c r="F43" s="472" t="str">
        <f t="shared" si="6"/>
        <v/>
      </c>
      <c r="G43" s="27"/>
      <c r="H43" s="27"/>
      <c r="I43" s="27"/>
      <c r="J43" s="476"/>
      <c r="K43" s="475"/>
      <c r="L43" s="477"/>
      <c r="M43" s="476"/>
      <c r="N43" s="79"/>
      <c r="O43" s="180"/>
      <c r="P43" s="478"/>
      <c r="Q43" s="79"/>
      <c r="R43" s="180"/>
      <c r="S43" s="478"/>
      <c r="T43" s="79"/>
      <c r="U43" s="180"/>
      <c r="V43" s="478"/>
      <c r="W43" s="79"/>
      <c r="X43" s="238"/>
    </row>
    <row r="44" spans="2:24" ht="15" customHeight="1" x14ac:dyDescent="0.35">
      <c r="B44"/>
      <c r="C44"/>
      <c r="D44"/>
      <c r="F44" s="472" t="str">
        <f t="shared" si="6"/>
        <v/>
      </c>
      <c r="G44" s="27"/>
      <c r="H44" s="27"/>
      <c r="I44" s="27"/>
      <c r="J44" s="476"/>
      <c r="K44" s="475"/>
      <c r="L44" s="477"/>
      <c r="M44" s="476"/>
      <c r="N44" s="79"/>
      <c r="O44" s="180"/>
      <c r="P44" s="478"/>
      <c r="Q44" s="79"/>
      <c r="R44" s="180"/>
      <c r="S44" s="478"/>
      <c r="T44" s="79"/>
      <c r="U44" s="180"/>
      <c r="V44" s="478"/>
      <c r="W44" s="79"/>
      <c r="X44" s="238"/>
    </row>
    <row r="45" spans="2:24" ht="15" customHeight="1" x14ac:dyDescent="0.35">
      <c r="B45"/>
      <c r="C45"/>
      <c r="D45"/>
      <c r="F45" s="472" t="str">
        <f t="shared" si="6"/>
        <v/>
      </c>
      <c r="G45" s="27"/>
      <c r="H45" s="27"/>
      <c r="I45" s="27"/>
      <c r="J45" s="476"/>
      <c r="K45" s="475"/>
      <c r="L45" s="477"/>
      <c r="M45" s="476"/>
      <c r="N45" s="79"/>
      <c r="O45" s="180"/>
      <c r="P45" s="478"/>
      <c r="Q45" s="79"/>
      <c r="R45" s="180"/>
      <c r="S45" s="478"/>
      <c r="T45" s="79"/>
      <c r="U45" s="180"/>
      <c r="V45" s="478"/>
      <c r="W45" s="79"/>
      <c r="X45" s="238"/>
    </row>
    <row r="46" spans="2:24" ht="15" customHeight="1" x14ac:dyDescent="0.35">
      <c r="B46"/>
      <c r="C46"/>
      <c r="D46"/>
      <c r="F46" s="472" t="str">
        <f t="shared" si="6"/>
        <v/>
      </c>
      <c r="G46" s="27"/>
      <c r="H46" s="27"/>
      <c r="I46" s="27"/>
      <c r="J46" s="476"/>
      <c r="K46" s="475"/>
      <c r="L46" s="477"/>
      <c r="M46" s="476"/>
      <c r="N46" s="79"/>
      <c r="O46" s="180"/>
      <c r="P46" s="478"/>
      <c r="Q46" s="79"/>
      <c r="R46" s="180"/>
      <c r="S46" s="478"/>
      <c r="T46" s="79"/>
      <c r="U46" s="180"/>
      <c r="V46" s="478"/>
      <c r="W46" s="79"/>
      <c r="X46" s="238"/>
    </row>
    <row r="47" spans="2:24" ht="15" customHeight="1" x14ac:dyDescent="0.35">
      <c r="B47"/>
      <c r="C47"/>
      <c r="D47"/>
      <c r="F47" s="472" t="str">
        <f t="shared" si="6"/>
        <v/>
      </c>
      <c r="G47" s="27"/>
      <c r="H47" s="27"/>
      <c r="I47" s="27"/>
      <c r="J47" s="476"/>
      <c r="K47" s="475"/>
      <c r="L47" s="477"/>
      <c r="M47" s="476"/>
      <c r="N47" s="79"/>
      <c r="O47" s="180"/>
      <c r="P47" s="478"/>
      <c r="Q47" s="79"/>
      <c r="R47" s="180"/>
      <c r="S47" s="478"/>
      <c r="T47" s="79"/>
      <c r="U47" s="180"/>
      <c r="V47" s="478"/>
      <c r="W47" s="79"/>
      <c r="X47" s="238"/>
    </row>
    <row r="48" spans="2:24" ht="15" customHeight="1" x14ac:dyDescent="0.35">
      <c r="B48"/>
      <c r="C48"/>
      <c r="D48"/>
      <c r="F48" s="472" t="str">
        <f t="shared" si="6"/>
        <v/>
      </c>
      <c r="G48" s="27"/>
      <c r="H48" s="27"/>
      <c r="I48" s="27"/>
      <c r="J48" s="476"/>
      <c r="K48" s="475"/>
      <c r="L48" s="477"/>
      <c r="M48" s="476"/>
      <c r="N48" s="79"/>
      <c r="O48" s="180"/>
      <c r="P48" s="478"/>
      <c r="Q48" s="79"/>
      <c r="R48" s="180"/>
      <c r="S48" s="478"/>
      <c r="T48" s="79"/>
      <c r="U48" s="180"/>
      <c r="V48" s="478"/>
      <c r="W48" s="79"/>
      <c r="X48" s="238"/>
    </row>
    <row r="49" spans="2:24" ht="15" customHeight="1" x14ac:dyDescent="0.35">
      <c r="B49"/>
      <c r="C49"/>
      <c r="D49"/>
      <c r="F49" s="472" t="str">
        <f t="shared" si="6"/>
        <v/>
      </c>
      <c r="G49" s="27"/>
      <c r="H49" s="27"/>
      <c r="I49" s="27"/>
      <c r="J49" s="476"/>
      <c r="K49" s="475"/>
      <c r="L49" s="477"/>
      <c r="M49" s="476"/>
      <c r="N49" s="79"/>
      <c r="O49" s="180"/>
      <c r="P49" s="478"/>
      <c r="Q49" s="79"/>
      <c r="R49" s="180"/>
      <c r="S49" s="478"/>
      <c r="T49" s="79"/>
      <c r="U49" s="180"/>
      <c r="V49" s="478"/>
      <c r="W49" s="79"/>
      <c r="X49" s="238"/>
    </row>
    <row r="50" spans="2:24" ht="15" customHeight="1" x14ac:dyDescent="0.35">
      <c r="B50"/>
      <c r="C50"/>
      <c r="D50"/>
      <c r="F50" s="472" t="str">
        <f t="shared" si="6"/>
        <v/>
      </c>
      <c r="G50" s="27"/>
      <c r="H50" s="27"/>
      <c r="I50" s="27"/>
      <c r="J50" s="476"/>
      <c r="K50" s="475"/>
      <c r="L50" s="477"/>
      <c r="M50" s="476"/>
      <c r="N50" s="79"/>
      <c r="O50" s="180"/>
      <c r="P50" s="478"/>
      <c r="Q50" s="79"/>
      <c r="R50" s="180"/>
      <c r="S50" s="478"/>
      <c r="T50" s="79"/>
      <c r="U50" s="180"/>
      <c r="V50" s="478"/>
      <c r="W50" s="79"/>
      <c r="X50" s="238"/>
    </row>
    <row r="51" spans="2:24" ht="15" customHeight="1" x14ac:dyDescent="0.35">
      <c r="B51"/>
      <c r="C51"/>
      <c r="D51"/>
      <c r="F51" s="472" t="str">
        <f t="shared" si="6"/>
        <v/>
      </c>
      <c r="G51" s="27"/>
      <c r="H51" s="27"/>
      <c r="I51" s="27"/>
      <c r="J51" s="476"/>
      <c r="K51" s="475"/>
      <c r="L51" s="477"/>
      <c r="M51" s="476"/>
      <c r="N51" s="79"/>
      <c r="O51" s="180"/>
      <c r="P51" s="478"/>
      <c r="Q51" s="79"/>
      <c r="R51" s="180"/>
      <c r="S51" s="478"/>
      <c r="T51" s="79"/>
      <c r="U51" s="180"/>
      <c r="V51" s="478"/>
      <c r="W51" s="79"/>
      <c r="X51" s="238"/>
    </row>
    <row r="52" spans="2:24" ht="15" customHeight="1" x14ac:dyDescent="0.35">
      <c r="B52"/>
      <c r="C52"/>
      <c r="D52"/>
      <c r="F52" s="472" t="str">
        <f t="shared" si="6"/>
        <v/>
      </c>
      <c r="G52" s="27"/>
      <c r="H52" s="27"/>
      <c r="I52" s="27"/>
      <c r="J52" s="476"/>
      <c r="K52" s="475"/>
      <c r="L52" s="477"/>
      <c r="M52" s="476"/>
      <c r="N52" s="79"/>
      <c r="O52" s="180"/>
      <c r="P52" s="478"/>
      <c r="Q52" s="79"/>
      <c r="R52" s="180"/>
      <c r="S52" s="478"/>
      <c r="T52" s="79"/>
      <c r="U52" s="180"/>
      <c r="V52" s="478"/>
      <c r="W52" s="79"/>
      <c r="X52" s="238"/>
    </row>
    <row r="53" spans="2:24" ht="15" customHeight="1" x14ac:dyDescent="0.35">
      <c r="B53"/>
      <c r="C53"/>
      <c r="D53"/>
      <c r="F53" s="472" t="str">
        <f t="shared" si="6"/>
        <v/>
      </c>
      <c r="G53" s="27"/>
      <c r="H53" s="27"/>
      <c r="I53" s="27"/>
      <c r="J53" s="476"/>
      <c r="K53" s="475"/>
      <c r="L53" s="477"/>
      <c r="M53" s="476"/>
      <c r="N53" s="79"/>
      <c r="O53" s="180"/>
      <c r="P53" s="478"/>
      <c r="Q53" s="79"/>
      <c r="R53" s="180"/>
      <c r="S53" s="478"/>
      <c r="T53" s="79"/>
      <c r="U53" s="180"/>
      <c r="V53" s="478"/>
      <c r="W53" s="79"/>
      <c r="X53" s="238"/>
    </row>
    <row r="54" spans="2:24" ht="15" customHeight="1" x14ac:dyDescent="0.35">
      <c r="B54"/>
      <c r="C54"/>
      <c r="D54"/>
      <c r="F54" s="472" t="str">
        <f t="shared" si="6"/>
        <v/>
      </c>
      <c r="G54" s="27"/>
      <c r="H54" s="27"/>
      <c r="I54" s="27"/>
      <c r="J54" s="476"/>
      <c r="K54" s="475"/>
      <c r="L54" s="477"/>
      <c r="M54" s="476"/>
      <c r="N54" s="79"/>
      <c r="O54" s="180"/>
      <c r="P54" s="478"/>
      <c r="Q54" s="79"/>
      <c r="R54" s="180"/>
      <c r="S54" s="478"/>
      <c r="T54" s="79"/>
      <c r="U54" s="180"/>
      <c r="V54" s="478"/>
      <c r="W54" s="79"/>
      <c r="X54" s="238"/>
    </row>
    <row r="55" spans="2:24" ht="15" customHeight="1" x14ac:dyDescent="0.35">
      <c r="B55"/>
      <c r="C55"/>
      <c r="D55"/>
      <c r="F55" s="472" t="str">
        <f t="shared" si="6"/>
        <v/>
      </c>
      <c r="G55" s="27"/>
      <c r="H55" s="27"/>
      <c r="I55" s="27"/>
      <c r="J55" s="476"/>
      <c r="K55" s="475"/>
      <c r="L55" s="477"/>
      <c r="M55" s="476"/>
      <c r="N55" s="79"/>
      <c r="O55" s="180"/>
      <c r="P55" s="478"/>
      <c r="Q55" s="79"/>
      <c r="R55" s="180"/>
      <c r="S55" s="478"/>
      <c r="T55" s="79"/>
      <c r="U55" s="180"/>
      <c r="V55" s="478"/>
      <c r="W55" s="79"/>
      <c r="X55" s="238"/>
    </row>
    <row r="56" spans="2:24" ht="15" customHeight="1" x14ac:dyDescent="0.35">
      <c r="B56"/>
      <c r="C56"/>
      <c r="D56"/>
      <c r="F56" s="472" t="str">
        <f t="shared" si="6"/>
        <v/>
      </c>
      <c r="G56" s="27"/>
      <c r="H56" s="27"/>
      <c r="I56" s="27"/>
      <c r="J56" s="476"/>
      <c r="K56" s="475"/>
      <c r="L56" s="477"/>
      <c r="M56" s="476"/>
      <c r="N56" s="79"/>
      <c r="O56" s="180"/>
      <c r="P56" s="478"/>
      <c r="Q56" s="79"/>
      <c r="R56" s="180"/>
      <c r="S56" s="478"/>
      <c r="T56" s="79"/>
      <c r="U56" s="180"/>
      <c r="V56" s="478"/>
      <c r="W56" s="79"/>
      <c r="X56" s="238"/>
    </row>
    <row r="57" spans="2:24" ht="15" customHeight="1" x14ac:dyDescent="0.35">
      <c r="B57"/>
      <c r="C57"/>
      <c r="D57"/>
      <c r="F57" s="472" t="str">
        <f t="shared" si="6"/>
        <v/>
      </c>
      <c r="G57" s="27"/>
      <c r="H57" s="27"/>
      <c r="I57" s="27"/>
      <c r="J57" s="476"/>
      <c r="K57" s="475"/>
      <c r="L57" s="477"/>
      <c r="M57" s="476"/>
      <c r="N57" s="79"/>
      <c r="O57" s="180"/>
      <c r="P57" s="478"/>
      <c r="Q57" s="79"/>
      <c r="R57" s="180"/>
      <c r="S57" s="478"/>
      <c r="T57" s="79"/>
      <c r="U57" s="180"/>
      <c r="V57" s="478"/>
      <c r="W57" s="79"/>
      <c r="X57" s="238"/>
    </row>
    <row r="58" spans="2:24" ht="15" customHeight="1" x14ac:dyDescent="0.35">
      <c r="B58"/>
      <c r="C58"/>
      <c r="D58"/>
      <c r="F58" s="472" t="str">
        <f t="shared" si="6"/>
        <v/>
      </c>
      <c r="G58" s="27"/>
      <c r="H58" s="27"/>
      <c r="I58" s="27"/>
      <c r="J58" s="476"/>
      <c r="K58" s="475"/>
      <c r="L58" s="477"/>
      <c r="M58" s="476"/>
      <c r="N58" s="79"/>
      <c r="O58" s="180"/>
      <c r="P58" s="478"/>
      <c r="Q58" s="79"/>
      <c r="R58" s="180"/>
      <c r="S58" s="478"/>
      <c r="T58" s="79"/>
      <c r="U58" s="180"/>
      <c r="V58" s="478"/>
      <c r="W58" s="79"/>
      <c r="X58" s="238"/>
    </row>
    <row r="59" spans="2:24" ht="15" customHeight="1" x14ac:dyDescent="0.35">
      <c r="B59"/>
      <c r="C59"/>
      <c r="D59"/>
      <c r="F59" s="472" t="str">
        <f t="shared" si="6"/>
        <v/>
      </c>
      <c r="G59" s="27"/>
      <c r="H59" s="27"/>
      <c r="I59" s="27"/>
      <c r="J59" s="476"/>
      <c r="K59" s="475"/>
      <c r="L59" s="477"/>
      <c r="M59" s="476"/>
      <c r="N59" s="79"/>
      <c r="O59" s="180"/>
      <c r="P59" s="478"/>
      <c r="Q59" s="79"/>
      <c r="R59" s="180"/>
      <c r="S59" s="478"/>
      <c r="T59" s="79"/>
      <c r="U59" s="180"/>
      <c r="V59" s="478"/>
      <c r="W59" s="79"/>
      <c r="X59" s="238"/>
    </row>
    <row r="60" spans="2:24" ht="15" customHeight="1" x14ac:dyDescent="0.35">
      <c r="B60"/>
      <c r="C60"/>
      <c r="D60"/>
      <c r="F60" s="472" t="str">
        <f t="shared" si="6"/>
        <v/>
      </c>
      <c r="G60" s="27"/>
      <c r="H60" s="27"/>
      <c r="I60" s="27"/>
      <c r="J60" s="476"/>
      <c r="K60" s="475"/>
      <c r="L60" s="477"/>
      <c r="M60" s="476"/>
      <c r="N60" s="79"/>
      <c r="O60" s="180"/>
      <c r="P60" s="478"/>
      <c r="Q60" s="79"/>
      <c r="R60" s="180"/>
      <c r="S60" s="478"/>
      <c r="T60" s="79"/>
      <c r="U60" s="180"/>
      <c r="V60" s="478"/>
      <c r="W60" s="79"/>
      <c r="X60" s="238"/>
    </row>
    <row r="61" spans="2:24" ht="15" customHeight="1" x14ac:dyDescent="0.35">
      <c r="B61"/>
      <c r="C61"/>
      <c r="D61"/>
      <c r="F61" s="472" t="str">
        <f t="shared" si="6"/>
        <v/>
      </c>
      <c r="G61" s="27"/>
      <c r="H61" s="27"/>
      <c r="I61" s="27"/>
      <c r="J61" s="476"/>
      <c r="K61" s="475"/>
      <c r="L61" s="477"/>
      <c r="M61" s="476"/>
      <c r="N61" s="79"/>
      <c r="O61" s="180"/>
      <c r="P61" s="478"/>
      <c r="Q61" s="79"/>
      <c r="R61" s="180"/>
      <c r="S61" s="478"/>
      <c r="T61" s="79"/>
      <c r="U61" s="180"/>
      <c r="V61" s="478"/>
      <c r="W61" s="79"/>
      <c r="X61" s="238"/>
    </row>
    <row r="62" spans="2:24" ht="15" customHeight="1" x14ac:dyDescent="0.35">
      <c r="B62"/>
      <c r="C62"/>
      <c r="D62"/>
      <c r="F62" s="472" t="str">
        <f t="shared" si="6"/>
        <v/>
      </c>
      <c r="G62" s="27"/>
      <c r="H62" s="27"/>
      <c r="I62" s="27"/>
      <c r="J62" s="476"/>
      <c r="K62" s="475"/>
      <c r="L62" s="477"/>
      <c r="M62" s="476"/>
      <c r="N62" s="79"/>
      <c r="O62" s="180"/>
      <c r="P62" s="478"/>
      <c r="Q62" s="79"/>
      <c r="R62" s="180"/>
      <c r="S62" s="478"/>
      <c r="T62" s="79"/>
      <c r="U62" s="180"/>
      <c r="V62" s="478"/>
      <c r="W62" s="79"/>
      <c r="X62" s="238"/>
    </row>
    <row r="63" spans="2:24" ht="15" customHeight="1" x14ac:dyDescent="0.35">
      <c r="B63"/>
      <c r="C63"/>
      <c r="D63"/>
      <c r="F63" s="472" t="str">
        <f t="shared" ref="F63:F80" si="7">IF(G63="","",ROW(A33))</f>
        <v/>
      </c>
      <c r="G63" s="27"/>
      <c r="H63" s="27"/>
      <c r="I63" s="27"/>
      <c r="J63" s="476"/>
      <c r="K63" s="475"/>
      <c r="L63" s="477"/>
      <c r="M63" s="476"/>
      <c r="N63" s="79"/>
      <c r="O63" s="180"/>
      <c r="P63" s="478"/>
      <c r="Q63" s="79"/>
      <c r="R63" s="180"/>
      <c r="S63" s="478"/>
      <c r="T63" s="79"/>
      <c r="U63" s="180"/>
      <c r="V63" s="478"/>
      <c r="W63" s="79"/>
      <c r="X63" s="238"/>
    </row>
    <row r="64" spans="2:24" ht="15" customHeight="1" x14ac:dyDescent="0.35">
      <c r="B64"/>
      <c r="C64"/>
      <c r="D64"/>
      <c r="F64" s="472" t="str">
        <f t="shared" si="7"/>
        <v/>
      </c>
      <c r="G64" s="27"/>
      <c r="H64" s="27"/>
      <c r="I64" s="27"/>
      <c r="J64" s="476"/>
      <c r="K64" s="475"/>
      <c r="L64" s="477"/>
      <c r="M64" s="476"/>
      <c r="N64" s="79"/>
      <c r="O64" s="180"/>
      <c r="P64" s="478"/>
      <c r="Q64" s="79"/>
      <c r="R64" s="180"/>
      <c r="S64" s="478"/>
      <c r="T64" s="79"/>
      <c r="U64" s="180"/>
      <c r="V64" s="478"/>
      <c r="W64" s="79"/>
      <c r="X64" s="238"/>
    </row>
    <row r="65" spans="2:24" ht="15" customHeight="1" x14ac:dyDescent="0.35">
      <c r="B65"/>
      <c r="C65"/>
      <c r="D65"/>
      <c r="F65" s="472" t="str">
        <f t="shared" si="7"/>
        <v/>
      </c>
      <c r="G65" s="27"/>
      <c r="H65" s="27"/>
      <c r="I65" s="27"/>
      <c r="J65" s="476"/>
      <c r="K65" s="475"/>
      <c r="L65" s="477"/>
      <c r="M65" s="476"/>
      <c r="N65" s="79"/>
      <c r="O65" s="180"/>
      <c r="P65" s="478"/>
      <c r="Q65" s="79"/>
      <c r="R65" s="180"/>
      <c r="S65" s="478"/>
      <c r="T65" s="79"/>
      <c r="U65" s="180"/>
      <c r="V65" s="478"/>
      <c r="W65" s="79"/>
      <c r="X65" s="238"/>
    </row>
    <row r="66" spans="2:24" ht="15" customHeight="1" x14ac:dyDescent="0.35">
      <c r="B66"/>
      <c r="C66"/>
      <c r="D66"/>
      <c r="F66" s="472" t="str">
        <f t="shared" si="7"/>
        <v/>
      </c>
      <c r="G66" s="27"/>
      <c r="H66" s="27"/>
      <c r="I66" s="27"/>
      <c r="J66" s="476"/>
      <c r="K66" s="475"/>
      <c r="L66" s="477"/>
      <c r="M66" s="476"/>
      <c r="N66" s="79"/>
      <c r="O66" s="180"/>
      <c r="P66" s="478"/>
      <c r="Q66" s="79"/>
      <c r="R66" s="180"/>
      <c r="S66" s="478"/>
      <c r="T66" s="79"/>
      <c r="U66" s="180"/>
      <c r="V66" s="478"/>
      <c r="W66" s="79"/>
      <c r="X66" s="238"/>
    </row>
    <row r="67" spans="2:24" ht="15" customHeight="1" x14ac:dyDescent="0.35">
      <c r="F67" s="472" t="str">
        <f t="shared" si="7"/>
        <v/>
      </c>
      <c r="G67" s="27"/>
      <c r="H67" s="27"/>
      <c r="I67" s="27"/>
      <c r="J67" s="476"/>
      <c r="K67" s="475"/>
      <c r="L67" s="477"/>
      <c r="M67" s="476"/>
      <c r="N67" s="79"/>
      <c r="O67" s="180"/>
      <c r="P67" s="478"/>
      <c r="Q67" s="79"/>
      <c r="R67" s="180"/>
      <c r="S67" s="478"/>
      <c r="T67" s="79"/>
      <c r="U67" s="180"/>
      <c r="V67" s="478"/>
      <c r="W67" s="79"/>
      <c r="X67" s="238"/>
    </row>
    <row r="68" spans="2:24" ht="15" customHeight="1" x14ac:dyDescent="0.35">
      <c r="F68" s="472" t="str">
        <f t="shared" si="7"/>
        <v/>
      </c>
      <c r="G68" s="27"/>
      <c r="H68" s="27"/>
      <c r="I68" s="27"/>
      <c r="J68" s="476"/>
      <c r="K68" s="475"/>
      <c r="L68" s="477"/>
      <c r="M68" s="476"/>
      <c r="N68" s="79"/>
      <c r="O68" s="180"/>
      <c r="P68" s="478"/>
      <c r="Q68" s="79"/>
      <c r="R68" s="180"/>
      <c r="S68" s="478"/>
      <c r="T68" s="79"/>
      <c r="U68" s="180"/>
      <c r="V68" s="478"/>
      <c r="W68" s="79"/>
      <c r="X68" s="238"/>
    </row>
    <row r="69" spans="2:24" ht="15" customHeight="1" x14ac:dyDescent="0.35">
      <c r="F69" s="472" t="str">
        <f t="shared" si="7"/>
        <v/>
      </c>
      <c r="G69" s="27"/>
      <c r="H69" s="27"/>
      <c r="I69" s="27"/>
      <c r="J69" s="476"/>
      <c r="K69" s="475"/>
      <c r="L69" s="477"/>
      <c r="M69" s="476"/>
      <c r="N69" s="79"/>
      <c r="O69" s="180"/>
      <c r="P69" s="478"/>
      <c r="Q69" s="79"/>
      <c r="R69" s="180"/>
      <c r="S69" s="478"/>
      <c r="T69" s="79"/>
      <c r="U69" s="180"/>
      <c r="V69" s="478"/>
      <c r="W69" s="79"/>
      <c r="X69" s="238"/>
    </row>
    <row r="70" spans="2:24" ht="15" customHeight="1" x14ac:dyDescent="0.35">
      <c r="F70" s="472" t="str">
        <f t="shared" si="7"/>
        <v/>
      </c>
      <c r="G70" s="27"/>
      <c r="H70" s="27"/>
      <c r="I70" s="27"/>
      <c r="J70" s="476"/>
      <c r="K70" s="475"/>
      <c r="L70" s="477"/>
      <c r="M70" s="476"/>
      <c r="N70" s="79"/>
      <c r="O70" s="180"/>
      <c r="P70" s="478"/>
      <c r="Q70" s="79"/>
      <c r="R70" s="180"/>
      <c r="S70" s="478"/>
      <c r="T70" s="79"/>
      <c r="U70" s="180"/>
      <c r="V70" s="478"/>
      <c r="W70" s="79"/>
      <c r="X70" s="238"/>
    </row>
    <row r="71" spans="2:24" ht="15" customHeight="1" x14ac:dyDescent="0.35">
      <c r="F71" s="472" t="str">
        <f t="shared" si="7"/>
        <v/>
      </c>
      <c r="G71" s="27"/>
      <c r="H71" s="27"/>
      <c r="I71" s="27"/>
      <c r="J71" s="476"/>
      <c r="K71" s="475"/>
      <c r="L71" s="477"/>
      <c r="M71" s="476"/>
      <c r="N71" s="79"/>
      <c r="O71" s="180"/>
      <c r="P71" s="478"/>
      <c r="Q71" s="79"/>
      <c r="R71" s="180"/>
      <c r="S71" s="478"/>
      <c r="T71" s="79"/>
      <c r="U71" s="180"/>
      <c r="V71" s="478"/>
      <c r="W71" s="79"/>
      <c r="X71" s="238"/>
    </row>
    <row r="72" spans="2:24" ht="15" customHeight="1" x14ac:dyDescent="0.35">
      <c r="F72" s="472" t="str">
        <f t="shared" si="7"/>
        <v/>
      </c>
      <c r="G72" s="27"/>
      <c r="H72" s="27"/>
      <c r="I72" s="27"/>
      <c r="J72" s="476"/>
      <c r="K72" s="475"/>
      <c r="L72" s="477"/>
      <c r="M72" s="476"/>
      <c r="N72" s="79"/>
      <c r="O72" s="180"/>
      <c r="P72" s="478"/>
      <c r="Q72" s="79"/>
      <c r="R72" s="180"/>
      <c r="S72" s="478"/>
      <c r="T72" s="79"/>
      <c r="U72" s="180"/>
      <c r="V72" s="478"/>
      <c r="W72" s="79"/>
      <c r="X72" s="238"/>
    </row>
    <row r="73" spans="2:24" ht="15" customHeight="1" x14ac:dyDescent="0.35">
      <c r="F73" s="472" t="str">
        <f t="shared" si="7"/>
        <v/>
      </c>
      <c r="G73" s="27"/>
      <c r="H73" s="27"/>
      <c r="I73" s="27"/>
      <c r="J73" s="476"/>
      <c r="K73" s="475"/>
      <c r="L73" s="477"/>
      <c r="M73" s="476"/>
      <c r="N73" s="79"/>
      <c r="O73" s="180"/>
      <c r="P73" s="478"/>
      <c r="Q73" s="79"/>
      <c r="R73" s="180"/>
      <c r="S73" s="478"/>
      <c r="T73" s="79"/>
      <c r="U73" s="180"/>
      <c r="V73" s="478"/>
      <c r="W73" s="79"/>
      <c r="X73" s="238"/>
    </row>
    <row r="74" spans="2:24" ht="15" customHeight="1" x14ac:dyDescent="0.35">
      <c r="F74" s="472" t="str">
        <f t="shared" si="7"/>
        <v/>
      </c>
      <c r="G74" s="27"/>
      <c r="H74" s="27"/>
      <c r="I74" s="27"/>
      <c r="J74" s="476"/>
      <c r="K74" s="475"/>
      <c r="L74" s="477"/>
      <c r="M74" s="476"/>
      <c r="N74" s="79"/>
      <c r="O74" s="180"/>
      <c r="P74" s="478"/>
      <c r="Q74" s="79"/>
      <c r="R74" s="180"/>
      <c r="S74" s="478"/>
      <c r="T74" s="79"/>
      <c r="U74" s="180"/>
      <c r="V74" s="478"/>
      <c r="W74" s="79"/>
      <c r="X74" s="238"/>
    </row>
    <row r="75" spans="2:24" ht="15" customHeight="1" x14ac:dyDescent="0.35">
      <c r="F75" s="472" t="str">
        <f t="shared" si="7"/>
        <v/>
      </c>
      <c r="G75" s="27"/>
      <c r="H75" s="27"/>
      <c r="I75" s="27"/>
      <c r="J75" s="476"/>
      <c r="K75" s="475"/>
      <c r="L75" s="477"/>
      <c r="M75" s="476"/>
      <c r="N75" s="79"/>
      <c r="O75" s="180"/>
      <c r="P75" s="478"/>
      <c r="Q75" s="79"/>
      <c r="R75" s="180"/>
      <c r="S75" s="478"/>
      <c r="T75" s="79"/>
      <c r="U75" s="180"/>
      <c r="V75" s="478"/>
      <c r="W75" s="79"/>
      <c r="X75" s="238"/>
    </row>
    <row r="76" spans="2:24" ht="15" customHeight="1" x14ac:dyDescent="0.35">
      <c r="F76" s="472" t="str">
        <f t="shared" si="7"/>
        <v/>
      </c>
      <c r="G76" s="27"/>
      <c r="H76" s="27"/>
      <c r="I76" s="27"/>
      <c r="J76" s="476"/>
      <c r="K76" s="475"/>
      <c r="L76" s="477"/>
      <c r="M76" s="476"/>
      <c r="N76" s="79"/>
      <c r="O76" s="180"/>
      <c r="P76" s="478"/>
      <c r="Q76" s="79"/>
      <c r="R76" s="180"/>
      <c r="S76" s="478"/>
      <c r="T76" s="79"/>
      <c r="U76" s="180"/>
      <c r="V76" s="478"/>
      <c r="W76" s="79"/>
      <c r="X76" s="238"/>
    </row>
    <row r="77" spans="2:24" ht="15" customHeight="1" x14ac:dyDescent="0.35">
      <c r="F77" s="472" t="str">
        <f t="shared" si="7"/>
        <v/>
      </c>
      <c r="G77" s="27"/>
      <c r="H77" s="27"/>
      <c r="I77" s="27"/>
      <c r="J77" s="476"/>
      <c r="K77" s="475"/>
      <c r="L77" s="477"/>
      <c r="M77" s="476"/>
      <c r="N77" s="79"/>
      <c r="O77" s="180"/>
      <c r="P77" s="478"/>
      <c r="Q77" s="79"/>
      <c r="R77" s="180"/>
      <c r="S77" s="478"/>
      <c r="T77" s="79"/>
      <c r="U77" s="180"/>
      <c r="V77" s="478"/>
      <c r="W77" s="79"/>
      <c r="X77" s="238"/>
    </row>
    <row r="78" spans="2:24" ht="15" customHeight="1" x14ac:dyDescent="0.35">
      <c r="F78" s="472" t="str">
        <f t="shared" si="7"/>
        <v/>
      </c>
      <c r="G78" s="27"/>
      <c r="H78" s="27"/>
      <c r="I78" s="27"/>
      <c r="J78" s="476"/>
      <c r="K78" s="475"/>
      <c r="L78" s="477"/>
      <c r="M78" s="476"/>
      <c r="N78" s="79"/>
      <c r="O78" s="180"/>
      <c r="P78" s="478"/>
      <c r="Q78" s="79"/>
      <c r="R78" s="180"/>
      <c r="S78" s="478"/>
      <c r="T78" s="79"/>
      <c r="U78" s="180"/>
      <c r="V78" s="478"/>
      <c r="W78" s="79"/>
      <c r="X78" s="238"/>
    </row>
    <row r="79" spans="2:24" ht="15" customHeight="1" x14ac:dyDescent="0.35">
      <c r="F79" s="472" t="str">
        <f t="shared" si="7"/>
        <v/>
      </c>
      <c r="G79" s="27"/>
      <c r="H79" s="27"/>
      <c r="I79" s="27"/>
      <c r="J79" s="476"/>
      <c r="K79" s="475"/>
      <c r="L79" s="477"/>
      <c r="M79" s="476"/>
      <c r="N79" s="79"/>
      <c r="O79" s="180"/>
      <c r="P79" s="478"/>
      <c r="Q79" s="79"/>
      <c r="R79" s="180"/>
      <c r="S79" s="478"/>
      <c r="T79" s="79"/>
      <c r="U79" s="180"/>
      <c r="V79" s="478"/>
      <c r="W79" s="79"/>
      <c r="X79" s="238"/>
    </row>
    <row r="80" spans="2:24" ht="15" customHeight="1" thickBot="1" x14ac:dyDescent="0.4">
      <c r="F80" s="472" t="str">
        <f t="shared" si="7"/>
        <v/>
      </c>
      <c r="G80" s="27"/>
      <c r="H80" s="27"/>
      <c r="I80" s="27"/>
      <c r="J80" s="476"/>
      <c r="K80" s="475"/>
      <c r="L80" s="477"/>
      <c r="M80" s="476"/>
      <c r="N80" s="239"/>
      <c r="O80" s="240"/>
      <c r="P80" s="478"/>
      <c r="Q80" s="239"/>
      <c r="R80" s="240"/>
      <c r="S80" s="478"/>
      <c r="T80" s="239"/>
      <c r="U80" s="240"/>
      <c r="V80" s="478"/>
      <c r="W80" s="239"/>
      <c r="X80" s="241"/>
    </row>
    <row r="82" spans="2:3" ht="15" customHeight="1" x14ac:dyDescent="0.35">
      <c r="B82" s="67"/>
      <c r="C82" s="19"/>
    </row>
  </sheetData>
  <sheetProtection algorithmName="SHA-512" hashValue="tOnKm3hYSKEd9Z5IRAhmZbIAPhb+HOePHIK7EsAVTwMd/cZTcyCWPsYMq5Xz46uVTpvMex7fwPtcOQ75doEnnA==" saltValue="tb6IPESEPX45NgIlTAWyqA==" spinCount="100000" sheet="1" objects="1" scenarios="1"/>
  <mergeCells count="5">
    <mergeCell ref="J28:L29"/>
    <mergeCell ref="M28:O29"/>
    <mergeCell ref="P28:R29"/>
    <mergeCell ref="S28:U29"/>
    <mergeCell ref="V28:X29"/>
  </mergeCells>
  <phoneticPr fontId="4" type="noConversion"/>
  <conditionalFormatting sqref="B3:B22">
    <cfRule type="expression" dxfId="14"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37">
    <cfRule type="iconSet" priority="66">
      <iconSet iconSet="3Symbols" showValue="0">
        <cfvo type="percent" val="0"/>
        <cfvo type="num" val="0"/>
        <cfvo type="num" val="1"/>
      </iconSet>
    </cfRule>
  </conditionalFormatting>
  <conditionalFormatting sqref="I5">
    <cfRule type="cellIs" dxfId="13" priority="8" operator="equal">
      <formula>"Complet"</formula>
    </cfRule>
    <cfRule type="cellIs" dxfId="12" priority="9" operator="equal">
      <formula>"Incomplet"</formula>
    </cfRule>
  </conditionalFormatting>
  <dataValidations count="4">
    <dataValidation type="list" allowBlank="1" showInputMessage="1" showErrorMessage="1" sqref="I5" xr:uid="{FD9AA689-D32D-44C6-9E39-6090CEBACFAA}">
      <formula1>"Incomplet, Complet"</formula1>
    </dataValidation>
    <dataValidation type="whole" operator="greaterThanOrEqual" allowBlank="1" showInputMessage="1" showErrorMessage="1" sqref="K31:K80" xr:uid="{DA2FAA53-0C3F-4A9E-9E8F-1EC1347F153D}">
      <formula1>0</formula1>
    </dataValidation>
    <dataValidation type="decimal" operator="greaterThanOrEqual" allowBlank="1" showInputMessage="1" showErrorMessage="1" sqref="L31:L80" xr:uid="{FC8C1A47-2CA3-4FDE-B64D-8928335099D1}">
      <formula1>0</formula1>
    </dataValidation>
    <dataValidation type="whole" allowBlank="1" showInputMessage="1" showErrorMessage="1" sqref="J31:J80 M31:M80 P31:P80 S31:S80 V31:V80" xr:uid="{316C7BE3-10D2-4763-A971-86000C1B6807}">
      <formula1>0</formula1>
      <formula2>1000</formula2>
    </dataValidation>
  </dataValidations>
  <hyperlinks>
    <hyperlink ref="B20" location="'F- RandD'!A1" display="13.RandD" xr:uid="{0430D77D-E230-4058-AA72-D1316331019F}"/>
    <hyperlink ref="B19" location="'F- TransfertTechno'!A1" display="12.TransfertTechno" xr:uid="{31176408-A2E3-4591-ADCD-DD76EEC61018}"/>
    <hyperlink ref="B18" location="'F- DevCompetLocales'!A1" display="11.DevCompetLocales" xr:uid="{57F6A1DC-E333-4C26-B6F2-82301B139BDF}"/>
    <hyperlink ref="B17" location="'E- DépensesLocales'!A1" display="10.DépensesLocales" xr:uid="{970DC0E9-2D1B-4709-BC84-BECC919C628C}"/>
    <hyperlink ref="B16" location="'D- ListeServicesLoc'!A1" display="09.ListeServicesLoc" xr:uid="{C5580B96-A687-4062-A451-895B2A75A9BB}"/>
    <hyperlink ref="B15" location="'D- Services Locaux'!A1" display="08.Services Locaux" xr:uid="{C5356FF9-16AD-41C9-AEAE-E5D6646F4215}"/>
    <hyperlink ref="B14" location="'C- ListeBiensLoc'!A1" display="07.ListeBiensLoc" xr:uid="{DA99910D-A82A-4FCF-8C33-D650833211F1}"/>
    <hyperlink ref="B13" location="'C- Biens Locaux'!A1" display="06.Biens Locaux" xr:uid="{1B91DEF5-00CD-4088-9CB1-D27E6088E408}"/>
    <hyperlink ref="B12" location="'B- Passation de M.'!A1" display="05.Passation de M." xr:uid="{C6B4C4B6-9BBE-4237-9CFF-9523B0107E2F}"/>
    <hyperlink ref="B11" location="'B-Facilitations'!A1" display="04.Facilitations" xr:uid="{E1937FA4-E792-4C8F-AC28-12B9A824800D}"/>
    <hyperlink ref="B10" location="'A-Remplacement'!A1" display="03.Remplacement" xr:uid="{319B2F22-742B-4272-A6D3-63129519885F}"/>
    <hyperlink ref="B9" location="'A-Formations'!A1" display="02.Formations" xr:uid="{1C20A806-E28A-49E4-8E92-78DF54DF5124}"/>
    <hyperlink ref="B7" location="'A-Emploi'!A1" display="01.Emploi" xr:uid="{DABA44B7-C20D-4219-B241-C87490C29CD8}"/>
    <hyperlink ref="B6" location="RECAP!A1" display="RECAP" xr:uid="{537DFE27-D330-41DE-9088-EAA5AC47B214}"/>
    <hyperlink ref="B5" location="Identification!A1" display="Identification" xr:uid="{E35ED234-62D6-4225-8A46-44068E7092EB}"/>
    <hyperlink ref="B4" location="Définitions!A1" display="Définitions" xr:uid="{6109911D-18B3-48F7-96A8-EA968E62A870}"/>
    <hyperlink ref="B3" location="Instructions!A1" display="Instructions" xr:uid="{1A09F9CB-9FB2-43C4-999F-AF0798EF9E33}"/>
    <hyperlink ref="B8" location="IPL!A1" display="IPL" xr:uid="{E47D3BCE-47CA-42E8-A8D0-52FD625C766B}"/>
    <hyperlink ref="B22" location="'G-ServicesFinanciers'!A1" display="15.Finances" xr:uid="{9FAD9A16-32AC-4E7C-BADE-C8261FBEAE65}"/>
    <hyperlink ref="B21" location="'G-Assurance'!A1" display="14. Assurance" xr:uid="{738C81E1-3641-4E2B-9A2C-07C947ACE4CA}"/>
  </hyperlinks>
  <pageMargins left="0.7" right="0.7" top="0.75" bottom="0.75" header="0.3" footer="0.3"/>
  <pageSetup paperSize="9" orientation="portrait" r:id="rId1"/>
  <ignoredErrors>
    <ignoredError sqref="F3"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710D-5CE1-44E8-AC4D-A80081611D98}">
  <sheetPr codeName="Sheet18">
    <tabColor theme="5" tint="0.79998168889431442"/>
  </sheetPr>
  <dimension ref="A1:AD82"/>
  <sheetViews>
    <sheetView showGridLines="0" topLeftCell="A22" zoomScaleNormal="100" workbookViewId="0">
      <selection activeCell="G33" sqref="G33"/>
    </sheetView>
  </sheetViews>
  <sheetFormatPr baseColWidth="10" defaultColWidth="0" defaultRowHeight="14.5" x14ac:dyDescent="0.35"/>
  <cols>
    <col min="1" max="1" width="4.36328125" customWidth="1"/>
    <col min="2" max="2" width="18.81640625" style="60" customWidth="1"/>
    <col min="3" max="3" width="2.453125" style="55" hidden="1" customWidth="1"/>
    <col min="4" max="4" width="3.1796875" style="20" customWidth="1"/>
    <col min="5" max="5" width="3.1796875" customWidth="1"/>
    <col min="6" max="6" width="8.81640625" customWidth="1"/>
    <col min="7" max="7" width="36.1796875" customWidth="1"/>
    <col min="8" max="8" width="43.81640625" customWidth="1"/>
    <col min="9" max="9" width="9.81640625" style="161" bestFit="1" customWidth="1"/>
    <col min="10" max="10" width="16.81640625" style="157" bestFit="1" customWidth="1"/>
    <col min="11" max="11" width="9.81640625" style="161" bestFit="1" customWidth="1"/>
    <col min="12" max="12" width="16.81640625" style="157" bestFit="1" customWidth="1"/>
    <col min="13" max="13" width="9.81640625" style="161" bestFit="1" customWidth="1"/>
    <col min="14" max="14" width="16.81640625" style="157" bestFit="1" customWidth="1"/>
    <col min="15" max="15" width="9.81640625" style="161" bestFit="1" customWidth="1"/>
    <col min="16" max="16" width="16.81640625" style="157" bestFit="1" customWidth="1"/>
    <col min="17" max="17" width="9.81640625" style="161" bestFit="1" customWidth="1"/>
    <col min="18" max="18" width="16.81640625" style="157" bestFit="1" customWidth="1"/>
    <col min="19" max="19" width="6.90625" customWidth="1"/>
    <col min="20" max="22" width="8.81640625" hidden="1" customWidth="1"/>
    <col min="23" max="23" width="5.54296875" style="188" hidden="1" customWidth="1"/>
    <col min="24" max="29" width="0" hidden="1" customWidth="1"/>
    <col min="30" max="30" width="5.453125" style="187" hidden="1" customWidth="1"/>
    <col min="31" max="16384" width="8.81640625" hidden="1"/>
  </cols>
  <sheetData>
    <row r="1" spans="2:29" x14ac:dyDescent="0.35">
      <c r="E1" s="60"/>
      <c r="F1" s="14" t="s">
        <v>437</v>
      </c>
      <c r="G1" s="432" t="s">
        <v>438</v>
      </c>
      <c r="H1" s="14"/>
      <c r="I1" s="14"/>
      <c r="J1" s="14"/>
      <c r="K1" s="14"/>
      <c r="L1" s="14"/>
      <c r="M1" s="14"/>
      <c r="N1" s="14"/>
      <c r="O1" s="14"/>
      <c r="P1" s="14"/>
      <c r="Q1" s="14"/>
      <c r="R1" s="14"/>
    </row>
    <row r="2" spans="2:29" x14ac:dyDescent="0.35">
      <c r="B2" s="61"/>
      <c r="C2" s="56"/>
      <c r="F2">
        <v>3</v>
      </c>
      <c r="G2" t="s">
        <v>468</v>
      </c>
      <c r="I2"/>
      <c r="J2"/>
      <c r="K2"/>
      <c r="L2"/>
      <c r="M2"/>
      <c r="N2"/>
      <c r="O2"/>
      <c r="P2"/>
      <c r="Q2"/>
      <c r="R2"/>
    </row>
    <row r="3" spans="2:29" x14ac:dyDescent="0.35">
      <c r="B3" s="62" t="s">
        <v>1</v>
      </c>
      <c r="C3" s="57">
        <v>1</v>
      </c>
      <c r="D3" s="105">
        <f>IF(Instructions!H38="Complet",1,0)</f>
        <v>0</v>
      </c>
      <c r="F3" s="4" t="s">
        <v>469</v>
      </c>
      <c r="G3" t="s">
        <v>470</v>
      </c>
      <c r="I3"/>
      <c r="J3"/>
      <c r="K3"/>
      <c r="L3"/>
      <c r="M3"/>
      <c r="N3"/>
      <c r="O3"/>
      <c r="P3"/>
      <c r="Q3"/>
      <c r="R3"/>
    </row>
    <row r="4" spans="2:29" x14ac:dyDescent="0.35">
      <c r="B4" s="62" t="s">
        <v>2</v>
      </c>
      <c r="C4" s="57">
        <v>2</v>
      </c>
      <c r="D4" s="105">
        <v>1</v>
      </c>
      <c r="F4" s="4"/>
      <c r="I4"/>
      <c r="J4"/>
      <c r="K4"/>
      <c r="L4"/>
      <c r="M4"/>
      <c r="N4"/>
      <c r="O4"/>
      <c r="P4"/>
      <c r="Q4"/>
      <c r="R4"/>
    </row>
    <row r="5" spans="2:29" x14ac:dyDescent="0.35">
      <c r="B5" s="62" t="s">
        <v>3</v>
      </c>
      <c r="C5" s="57">
        <v>3</v>
      </c>
      <c r="D5" s="105">
        <f>IF(Identification!G3="Complet",1,0)</f>
        <v>0</v>
      </c>
      <c r="F5" s="4"/>
      <c r="H5" s="30" t="s">
        <v>212</v>
      </c>
      <c r="I5" s="24" t="s">
        <v>471</v>
      </c>
      <c r="J5"/>
      <c r="K5" s="24"/>
      <c r="L5"/>
      <c r="M5" s="24"/>
      <c r="N5"/>
      <c r="O5" s="24"/>
      <c r="P5"/>
      <c r="Q5" s="24"/>
      <c r="R5"/>
    </row>
    <row r="6" spans="2:29" x14ac:dyDescent="0.35">
      <c r="B6" s="62" t="s">
        <v>4</v>
      </c>
      <c r="C6" s="57">
        <v>4</v>
      </c>
      <c r="D6" s="105">
        <v>1</v>
      </c>
      <c r="F6" s="4"/>
      <c r="I6"/>
      <c r="J6"/>
      <c r="K6"/>
      <c r="L6"/>
      <c r="M6"/>
      <c r="N6"/>
      <c r="O6"/>
      <c r="P6"/>
      <c r="Q6"/>
      <c r="R6"/>
    </row>
    <row r="7" spans="2:29" x14ac:dyDescent="0.35">
      <c r="B7" s="62" t="s">
        <v>5</v>
      </c>
      <c r="C7" s="57">
        <v>5</v>
      </c>
      <c r="D7" s="105">
        <f>IF('A-Emploi'!G5="Complet",1,0)</f>
        <v>0</v>
      </c>
      <c r="F7" s="4"/>
      <c r="I7"/>
      <c r="J7"/>
      <c r="K7"/>
      <c r="L7"/>
      <c r="M7"/>
      <c r="N7"/>
      <c r="O7"/>
      <c r="P7"/>
      <c r="Q7"/>
      <c r="R7"/>
    </row>
    <row r="8" spans="2:29" x14ac:dyDescent="0.35">
      <c r="B8" s="62" t="s">
        <v>6</v>
      </c>
      <c r="C8" s="57">
        <v>6</v>
      </c>
      <c r="D8" s="105">
        <v>1</v>
      </c>
      <c r="F8" s="4"/>
      <c r="I8"/>
      <c r="J8"/>
      <c r="K8"/>
      <c r="L8"/>
      <c r="M8"/>
      <c r="N8"/>
      <c r="O8"/>
      <c r="P8"/>
      <c r="Q8"/>
      <c r="R8"/>
    </row>
    <row r="9" spans="2:29" x14ac:dyDescent="0.35">
      <c r="B9" s="62" t="s">
        <v>7</v>
      </c>
      <c r="C9" s="57">
        <v>7</v>
      </c>
      <c r="D9" s="105">
        <f>IF('A-Formations'!I5="Complet",1,0)</f>
        <v>0</v>
      </c>
      <c r="F9" s="4"/>
      <c r="I9"/>
      <c r="J9"/>
      <c r="K9"/>
      <c r="L9"/>
      <c r="M9"/>
      <c r="N9"/>
      <c r="O9"/>
      <c r="P9"/>
      <c r="Q9"/>
      <c r="R9"/>
    </row>
    <row r="10" spans="2:29" x14ac:dyDescent="0.35">
      <c r="B10" s="62" t="s">
        <v>8</v>
      </c>
      <c r="C10" s="57">
        <v>8</v>
      </c>
      <c r="D10" s="105">
        <f>IF('A-Remplacement'!I5="Complet",1,0)</f>
        <v>0</v>
      </c>
      <c r="F10" s="4"/>
      <c r="I10"/>
      <c r="J10"/>
      <c r="K10"/>
      <c r="L10"/>
      <c r="M10"/>
      <c r="N10"/>
      <c r="O10"/>
      <c r="P10"/>
      <c r="Q10"/>
      <c r="R10"/>
    </row>
    <row r="11" spans="2:29" x14ac:dyDescent="0.35">
      <c r="B11" s="62" t="s">
        <v>9</v>
      </c>
      <c r="C11" s="57">
        <v>9</v>
      </c>
      <c r="D11" s="105">
        <f>IF('B-Facilitations'!I5="Complet",1,0)</f>
        <v>0</v>
      </c>
      <c r="F11" s="4"/>
      <c r="I11"/>
      <c r="J11"/>
      <c r="K11"/>
      <c r="L11"/>
      <c r="M11"/>
      <c r="N11"/>
      <c r="O11"/>
      <c r="P11"/>
      <c r="Q11"/>
      <c r="R11"/>
    </row>
    <row r="12" spans="2:29" x14ac:dyDescent="0.35">
      <c r="B12" s="62" t="s">
        <v>10</v>
      </c>
      <c r="C12" s="57">
        <v>10</v>
      </c>
      <c r="D12" s="105">
        <f>IF('B- Passation de M.'!I5="Complet",1,0)</f>
        <v>0</v>
      </c>
      <c r="F12" s="4"/>
      <c r="I12"/>
      <c r="J12"/>
      <c r="K12"/>
      <c r="L12"/>
      <c r="M12"/>
      <c r="N12"/>
      <c r="O12"/>
      <c r="P12"/>
      <c r="Q12"/>
      <c r="R12"/>
      <c r="X12" t="str">
        <f t="shared" ref="X12" si="0">H21</f>
        <v>Année :</v>
      </c>
      <c r="Y12">
        <f t="shared" ref="Y12" si="1">J21</f>
        <v>2024</v>
      </c>
      <c r="Z12">
        <f t="shared" ref="Z12" si="2">L21</f>
        <v>2025</v>
      </c>
      <c r="AA12">
        <f t="shared" ref="AA12" si="3">N21</f>
        <v>2026</v>
      </c>
      <c r="AB12">
        <f t="shared" ref="AB12" si="4">P21</f>
        <v>2027</v>
      </c>
      <c r="AC12">
        <f t="shared" ref="AC12" si="5">R21</f>
        <v>2028</v>
      </c>
    </row>
    <row r="13" spans="2:29" x14ac:dyDescent="0.35">
      <c r="B13" s="62" t="s">
        <v>11</v>
      </c>
      <c r="C13" s="57">
        <v>11</v>
      </c>
      <c r="D13" s="105">
        <f>IF('C- Biens'!I5="Complet",1,0)</f>
        <v>0</v>
      </c>
      <c r="F13" s="4"/>
      <c r="I13"/>
      <c r="J13"/>
      <c r="K13"/>
      <c r="L13"/>
      <c r="M13"/>
      <c r="N13"/>
      <c r="O13"/>
      <c r="P13"/>
      <c r="Q13"/>
      <c r="R13"/>
      <c r="X13" t="str">
        <f t="shared" ref="X13" si="6">H22</f>
        <v>Budget Prévisionnel pour le R&amp;D :</v>
      </c>
      <c r="Y13">
        <f t="shared" ref="Y13" si="7">J22</f>
        <v>0</v>
      </c>
      <c r="Z13">
        <f t="shared" ref="Z13" si="8">L22</f>
        <v>0</v>
      </c>
      <c r="AA13">
        <f t="shared" ref="AA13" si="9">N22</f>
        <v>0</v>
      </c>
      <c r="AB13">
        <f t="shared" ref="AB13" si="10">P22</f>
        <v>0</v>
      </c>
      <c r="AC13">
        <f t="shared" ref="AC13" si="11">R22</f>
        <v>0</v>
      </c>
    </row>
    <row r="14" spans="2:29" x14ac:dyDescent="0.35">
      <c r="B14" s="62" t="s">
        <v>12</v>
      </c>
      <c r="C14" s="57">
        <v>12</v>
      </c>
      <c r="D14" s="105">
        <f>IF('C- ListeBiensLoc'!I5="Complet",1,0)</f>
        <v>0</v>
      </c>
      <c r="F14" s="4"/>
      <c r="I14"/>
      <c r="J14"/>
      <c r="K14"/>
      <c r="L14"/>
      <c r="M14"/>
      <c r="N14"/>
      <c r="O14"/>
      <c r="P14"/>
      <c r="Q14"/>
      <c r="R14"/>
    </row>
    <row r="15" spans="2:29" x14ac:dyDescent="0.35">
      <c r="B15" s="62" t="s">
        <v>13</v>
      </c>
      <c r="C15" s="57">
        <v>13</v>
      </c>
      <c r="D15" s="105">
        <f>IF('D- Services'!H5="Complet",1,0)</f>
        <v>0</v>
      </c>
      <c r="F15" s="4"/>
      <c r="I15"/>
      <c r="J15"/>
      <c r="K15"/>
      <c r="L15"/>
      <c r="M15"/>
      <c r="N15"/>
      <c r="O15"/>
      <c r="P15"/>
      <c r="Q15"/>
      <c r="R15"/>
    </row>
    <row r="16" spans="2:29" x14ac:dyDescent="0.35">
      <c r="B16" s="62" t="s">
        <v>14</v>
      </c>
      <c r="C16" s="57">
        <v>14</v>
      </c>
      <c r="D16" s="105">
        <f>IF('D- ListeServicesLoc'!I5="Complet",1,0)</f>
        <v>0</v>
      </c>
      <c r="F16" s="4"/>
      <c r="I16"/>
      <c r="J16"/>
      <c r="K16"/>
      <c r="L16"/>
      <c r="M16"/>
      <c r="N16"/>
      <c r="O16"/>
      <c r="P16"/>
      <c r="Q16"/>
      <c r="R16"/>
    </row>
    <row r="17" spans="2:30" x14ac:dyDescent="0.35">
      <c r="B17" s="62" t="s">
        <v>15</v>
      </c>
      <c r="C17" s="57">
        <v>15</v>
      </c>
      <c r="D17" s="105">
        <f>IF('E- Dépenses'!H5="Complet",1,0)</f>
        <v>0</v>
      </c>
      <c r="F17" s="4"/>
      <c r="I17"/>
      <c r="J17"/>
      <c r="K17"/>
      <c r="L17"/>
      <c r="M17"/>
      <c r="N17"/>
      <c r="O17"/>
      <c r="P17"/>
      <c r="Q17"/>
      <c r="R17"/>
    </row>
    <row r="18" spans="2:30" x14ac:dyDescent="0.35">
      <c r="B18" s="62" t="s">
        <v>16</v>
      </c>
      <c r="C18" s="57">
        <v>16</v>
      </c>
      <c r="D18" s="105">
        <f>IF('F- DevCompetLocales'!I5="Complet",1,0)</f>
        <v>0</v>
      </c>
      <c r="F18" s="4"/>
      <c r="I18"/>
      <c r="J18"/>
      <c r="K18"/>
      <c r="L18"/>
      <c r="M18"/>
      <c r="N18"/>
      <c r="O18"/>
      <c r="P18"/>
      <c r="Q18"/>
      <c r="R18"/>
    </row>
    <row r="19" spans="2:30" x14ac:dyDescent="0.35">
      <c r="B19" s="62" t="s">
        <v>17</v>
      </c>
      <c r="C19" s="57">
        <v>17</v>
      </c>
      <c r="D19" s="105">
        <f>IF('F- TransfertTechno'!I5="Complet",1,0)</f>
        <v>0</v>
      </c>
      <c r="F19" s="4"/>
      <c r="I19"/>
      <c r="J19"/>
      <c r="K19"/>
      <c r="L19"/>
      <c r="M19"/>
      <c r="N19"/>
      <c r="O19"/>
      <c r="P19"/>
      <c r="Q19"/>
      <c r="R19"/>
    </row>
    <row r="20" spans="2:30" ht="15" thickBot="1" x14ac:dyDescent="0.4">
      <c r="B20" s="62" t="s">
        <v>472</v>
      </c>
      <c r="C20" s="57">
        <v>18</v>
      </c>
      <c r="D20" s="105">
        <f>IF('F- RandD'!I5="Complet",1,0)</f>
        <v>0</v>
      </c>
      <c r="F20" s="4"/>
      <c r="I20"/>
      <c r="J20"/>
      <c r="K20"/>
      <c r="L20"/>
      <c r="M20"/>
      <c r="N20"/>
      <c r="O20"/>
      <c r="P20"/>
      <c r="Q20"/>
      <c r="R20"/>
    </row>
    <row r="21" spans="2:30" ht="15.5" thickTop="1" thickBot="1" x14ac:dyDescent="0.4">
      <c r="B21" s="62" t="s">
        <v>473</v>
      </c>
      <c r="C21" s="57">
        <v>19</v>
      </c>
      <c r="D21" s="105">
        <f>IF('G-Assurance'!I6="Complet",1,0)</f>
        <v>0</v>
      </c>
      <c r="E21" s="4"/>
      <c r="F21" s="4"/>
      <c r="H21" s="181" t="s">
        <v>363</v>
      </c>
      <c r="I21" s="184"/>
      <c r="J21" s="183">
        <f>+I29</f>
        <v>2024</v>
      </c>
      <c r="K21" s="184"/>
      <c r="L21" s="183">
        <f>+K29</f>
        <v>2025</v>
      </c>
      <c r="M21" s="184"/>
      <c r="N21" s="183">
        <f>+M29</f>
        <v>2026</v>
      </c>
      <c r="O21" s="184"/>
      <c r="P21" s="183">
        <f>+O29</f>
        <v>2027</v>
      </c>
      <c r="Q21" s="184"/>
      <c r="R21" s="183">
        <f>+Q29</f>
        <v>2028</v>
      </c>
    </row>
    <row r="22" spans="2:30" ht="15.5" thickTop="1" thickBot="1" x14ac:dyDescent="0.4">
      <c r="B22" s="62" t="s">
        <v>676</v>
      </c>
      <c r="C22" s="57">
        <v>20</v>
      </c>
      <c r="D22" s="105">
        <f>IF('G-ServicesFinanciers'!I6="Complet",1,0)</f>
        <v>0</v>
      </c>
      <c r="H22" s="181" t="s">
        <v>474</v>
      </c>
      <c r="I22" s="182"/>
      <c r="J22" s="185">
        <f>+SUM(RandD[Budget Prév. ])</f>
        <v>0</v>
      </c>
      <c r="K22" s="186"/>
      <c r="L22" s="185">
        <f>+SUM(RandD[Budget Prév. 1])</f>
        <v>0</v>
      </c>
      <c r="M22" s="186"/>
      <c r="N22" s="185">
        <f>+SUM(RandD[Budget Prév. 2])</f>
        <v>0</v>
      </c>
      <c r="O22" s="186"/>
      <c r="P22" s="185">
        <f>+SUM(RandD[Budget Prév. 3])</f>
        <v>0</v>
      </c>
      <c r="Q22" s="186"/>
      <c r="R22" s="185">
        <f>+SUM(RandD[Budget Prév. 4])</f>
        <v>0</v>
      </c>
    </row>
    <row r="23" spans="2:30" ht="15" thickTop="1" x14ac:dyDescent="0.35">
      <c r="B23"/>
      <c r="C23"/>
      <c r="D23"/>
      <c r="I23"/>
      <c r="J23"/>
      <c r="K23"/>
      <c r="L23"/>
      <c r="M23"/>
      <c r="N23"/>
      <c r="O23"/>
      <c r="P23"/>
      <c r="Q23"/>
      <c r="R23"/>
    </row>
    <row r="24" spans="2:30" x14ac:dyDescent="0.35">
      <c r="B24"/>
      <c r="C24"/>
      <c r="D24"/>
      <c r="I24"/>
      <c r="J24"/>
      <c r="K24"/>
      <c r="L24"/>
      <c r="M24"/>
      <c r="N24"/>
      <c r="O24"/>
      <c r="P24"/>
      <c r="Q24"/>
      <c r="R24"/>
    </row>
    <row r="25" spans="2:30" x14ac:dyDescent="0.35">
      <c r="B25"/>
      <c r="C25"/>
      <c r="D25"/>
      <c r="I25"/>
      <c r="J25"/>
      <c r="K25"/>
      <c r="L25"/>
      <c r="M25"/>
      <c r="N25"/>
      <c r="O25"/>
      <c r="P25"/>
      <c r="Q25"/>
      <c r="R25"/>
    </row>
    <row r="26" spans="2:30" x14ac:dyDescent="0.35">
      <c r="B26"/>
      <c r="C26"/>
      <c r="D26"/>
      <c r="I26"/>
      <c r="J26"/>
      <c r="K26"/>
      <c r="L26"/>
      <c r="M26"/>
      <c r="N26"/>
      <c r="O26"/>
      <c r="P26"/>
      <c r="Q26"/>
      <c r="R26"/>
    </row>
    <row r="27" spans="2:30" ht="14.5" customHeight="1" x14ac:dyDescent="0.35">
      <c r="B27"/>
      <c r="C27"/>
      <c r="D27"/>
      <c r="I27"/>
      <c r="J27"/>
      <c r="K27"/>
      <c r="L27"/>
      <c r="M27"/>
      <c r="N27"/>
      <c r="O27"/>
      <c r="P27"/>
      <c r="Q27"/>
      <c r="R27"/>
    </row>
    <row r="28" spans="2:30" ht="15" customHeight="1" thickBot="1" x14ac:dyDescent="0.4">
      <c r="B28"/>
      <c r="C28"/>
      <c r="D28"/>
      <c r="I28"/>
      <c r="J28"/>
      <c r="K28"/>
      <c r="L28"/>
      <c r="M28"/>
      <c r="N28"/>
      <c r="O28"/>
      <c r="P28"/>
      <c r="Q28"/>
      <c r="R28"/>
      <c r="W28"/>
      <c r="AD28"/>
    </row>
    <row r="29" spans="2:30" ht="24" customHeight="1" x14ac:dyDescent="0.35">
      <c r="B29"/>
      <c r="C29"/>
      <c r="D29"/>
      <c r="G29" s="152"/>
      <c r="H29" s="153"/>
      <c r="I29" s="480">
        <f>+Identification!G14</f>
        <v>2024</v>
      </c>
      <c r="J29" s="481"/>
      <c r="K29" s="480">
        <f>+I29+1</f>
        <v>2025</v>
      </c>
      <c r="L29" s="481"/>
      <c r="M29" s="480">
        <f>+K29+1</f>
        <v>2026</v>
      </c>
      <c r="N29" s="481"/>
      <c r="O29" s="480">
        <f>+M29+1</f>
        <v>2027</v>
      </c>
      <c r="P29" s="481"/>
      <c r="Q29" s="480">
        <f>+O29+1</f>
        <v>2028</v>
      </c>
      <c r="R29" s="481"/>
    </row>
    <row r="30" spans="2:30" ht="26.5" x14ac:dyDescent="0.35">
      <c r="B30"/>
      <c r="C30"/>
      <c r="D30"/>
      <c r="F30" s="1" t="s">
        <v>243</v>
      </c>
      <c r="G30" s="1" t="s">
        <v>475</v>
      </c>
      <c r="H30" s="1" t="s">
        <v>164</v>
      </c>
      <c r="I30" s="229" t="s">
        <v>296</v>
      </c>
      <c r="J30" s="158" t="s">
        <v>476</v>
      </c>
      <c r="K30" s="162" t="s">
        <v>477</v>
      </c>
      <c r="L30" s="158" t="s">
        <v>478</v>
      </c>
      <c r="M30" s="162" t="s">
        <v>298</v>
      </c>
      <c r="N30" s="158" t="s">
        <v>479</v>
      </c>
      <c r="O30" s="162" t="s">
        <v>300</v>
      </c>
      <c r="P30" s="158" t="s">
        <v>480</v>
      </c>
      <c r="Q30" s="162" t="s">
        <v>302</v>
      </c>
      <c r="R30" s="230" t="s">
        <v>481</v>
      </c>
    </row>
    <row r="31" spans="2:30" x14ac:dyDescent="0.35">
      <c r="B31"/>
      <c r="C31"/>
      <c r="D31"/>
      <c r="F31" s="29" t="str">
        <f t="shared" ref="F31:F62" si="12">IF(G31="","",ROW(A1))</f>
        <v/>
      </c>
      <c r="G31" s="27"/>
      <c r="H31" s="27"/>
      <c r="I31" s="231"/>
      <c r="J31" s="159"/>
      <c r="K31" s="163"/>
      <c r="L31" s="159"/>
      <c r="M31" s="163"/>
      <c r="N31" s="159"/>
      <c r="O31" s="163"/>
      <c r="P31" s="159"/>
      <c r="Q31" s="163"/>
      <c r="R31" s="232"/>
    </row>
    <row r="32" spans="2:30" x14ac:dyDescent="0.35">
      <c r="B32"/>
      <c r="C32"/>
      <c r="D32"/>
      <c r="F32" s="29"/>
      <c r="G32" s="27"/>
      <c r="H32" s="27"/>
      <c r="I32" s="231"/>
      <c r="J32" s="159"/>
      <c r="K32" s="163"/>
      <c r="L32" s="159"/>
      <c r="M32" s="163"/>
      <c r="N32" s="159"/>
      <c r="O32" s="163"/>
      <c r="P32" s="159"/>
      <c r="Q32" s="163"/>
      <c r="R32" s="232"/>
    </row>
    <row r="33" spans="2:18" x14ac:dyDescent="0.35">
      <c r="B33"/>
      <c r="C33"/>
      <c r="D33"/>
      <c r="F33" s="29"/>
      <c r="G33" s="27"/>
      <c r="H33" s="27"/>
      <c r="I33" s="231"/>
      <c r="J33" s="159"/>
      <c r="K33" s="163"/>
      <c r="L33" s="159"/>
      <c r="M33" s="163"/>
      <c r="N33" s="159"/>
      <c r="O33" s="163"/>
      <c r="P33" s="159"/>
      <c r="Q33" s="163"/>
      <c r="R33" s="232"/>
    </row>
    <row r="34" spans="2:18" x14ac:dyDescent="0.35">
      <c r="B34"/>
      <c r="C34"/>
      <c r="D34"/>
      <c r="F34" s="29"/>
      <c r="G34" s="27"/>
      <c r="H34" s="27"/>
      <c r="I34" s="231"/>
      <c r="J34" s="159"/>
      <c r="K34" s="163"/>
      <c r="L34" s="159"/>
      <c r="M34" s="163"/>
      <c r="N34" s="159"/>
      <c r="O34" s="163"/>
      <c r="P34" s="159"/>
      <c r="Q34" s="163"/>
      <c r="R34" s="232"/>
    </row>
    <row r="35" spans="2:18" x14ac:dyDescent="0.35">
      <c r="B35"/>
      <c r="C35"/>
      <c r="D35"/>
      <c r="F35" s="29"/>
      <c r="G35" s="27"/>
      <c r="H35" s="27"/>
      <c r="I35" s="231"/>
      <c r="J35" s="159"/>
      <c r="K35" s="163"/>
      <c r="L35" s="159"/>
      <c r="M35" s="163"/>
      <c r="N35" s="159"/>
      <c r="O35" s="163"/>
      <c r="P35" s="159"/>
      <c r="Q35" s="163"/>
      <c r="R35" s="232"/>
    </row>
    <row r="36" spans="2:18" x14ac:dyDescent="0.35">
      <c r="B36"/>
      <c r="C36"/>
      <c r="D36"/>
      <c r="F36" s="29"/>
      <c r="G36" s="27"/>
      <c r="H36" s="27"/>
      <c r="I36" s="231"/>
      <c r="J36" s="159"/>
      <c r="K36" s="163"/>
      <c r="L36" s="159"/>
      <c r="M36" s="163"/>
      <c r="N36" s="159"/>
      <c r="O36" s="163"/>
      <c r="P36" s="159"/>
      <c r="Q36" s="163"/>
      <c r="R36" s="232"/>
    </row>
    <row r="37" spans="2:18" x14ac:dyDescent="0.35">
      <c r="B37"/>
      <c r="C37"/>
      <c r="D37"/>
      <c r="F37" s="29"/>
      <c r="G37" s="27"/>
      <c r="H37" s="27"/>
      <c r="I37" s="231"/>
      <c r="J37" s="159"/>
      <c r="K37" s="163"/>
      <c r="L37" s="159"/>
      <c r="M37" s="163"/>
      <c r="N37" s="159"/>
      <c r="O37" s="163"/>
      <c r="P37" s="159"/>
      <c r="Q37" s="163"/>
      <c r="R37" s="232"/>
    </row>
    <row r="38" spans="2:18" x14ac:dyDescent="0.35">
      <c r="B38"/>
      <c r="C38"/>
      <c r="D38"/>
      <c r="F38" s="29"/>
      <c r="G38" s="27"/>
      <c r="H38" s="27"/>
      <c r="I38" s="231"/>
      <c r="J38" s="159"/>
      <c r="K38" s="163"/>
      <c r="L38" s="159"/>
      <c r="M38" s="163"/>
      <c r="N38" s="159"/>
      <c r="O38" s="163"/>
      <c r="P38" s="159"/>
      <c r="Q38" s="163"/>
      <c r="R38" s="232"/>
    </row>
    <row r="39" spans="2:18" x14ac:dyDescent="0.35">
      <c r="B39"/>
      <c r="C39"/>
      <c r="D39"/>
      <c r="F39" s="29" t="str">
        <f t="shared" si="12"/>
        <v/>
      </c>
      <c r="G39" s="27"/>
      <c r="H39" s="27"/>
      <c r="I39" s="231"/>
      <c r="J39" s="159"/>
      <c r="K39" s="163"/>
      <c r="L39" s="159"/>
      <c r="M39" s="163"/>
      <c r="N39" s="159"/>
      <c r="O39" s="163"/>
      <c r="P39" s="159"/>
      <c r="Q39" s="163"/>
      <c r="R39" s="232"/>
    </row>
    <row r="40" spans="2:18" x14ac:dyDescent="0.35">
      <c r="B40"/>
      <c r="C40"/>
      <c r="D40"/>
      <c r="F40" s="29" t="str">
        <f t="shared" si="12"/>
        <v/>
      </c>
      <c r="G40" s="27"/>
      <c r="H40" s="27"/>
      <c r="I40" s="231"/>
      <c r="J40" s="159"/>
      <c r="K40" s="163"/>
      <c r="L40" s="159"/>
      <c r="M40" s="163"/>
      <c r="N40" s="159"/>
      <c r="O40" s="163"/>
      <c r="P40" s="159"/>
      <c r="Q40" s="163"/>
      <c r="R40" s="232"/>
    </row>
    <row r="41" spans="2:18" x14ac:dyDescent="0.35">
      <c r="B41"/>
      <c r="C41"/>
      <c r="D41"/>
      <c r="F41" s="29" t="str">
        <f t="shared" si="12"/>
        <v/>
      </c>
      <c r="G41" s="27"/>
      <c r="H41" s="27"/>
      <c r="I41" s="231"/>
      <c r="J41" s="159"/>
      <c r="K41" s="163"/>
      <c r="L41" s="159"/>
      <c r="M41" s="163"/>
      <c r="N41" s="159"/>
      <c r="O41" s="163"/>
      <c r="P41" s="159"/>
      <c r="Q41" s="163"/>
      <c r="R41" s="232"/>
    </row>
    <row r="42" spans="2:18" x14ac:dyDescent="0.35">
      <c r="B42"/>
      <c r="C42"/>
      <c r="D42"/>
      <c r="F42" s="29" t="str">
        <f t="shared" si="12"/>
        <v/>
      </c>
      <c r="G42" s="27"/>
      <c r="H42" s="27"/>
      <c r="I42" s="231"/>
      <c r="J42" s="159"/>
      <c r="K42" s="163"/>
      <c r="L42" s="159"/>
      <c r="M42" s="163"/>
      <c r="N42" s="159"/>
      <c r="O42" s="163"/>
      <c r="P42" s="159"/>
      <c r="Q42" s="163"/>
      <c r="R42" s="232"/>
    </row>
    <row r="43" spans="2:18" x14ac:dyDescent="0.35">
      <c r="B43"/>
      <c r="C43"/>
      <c r="D43"/>
      <c r="F43" s="29" t="str">
        <f t="shared" si="12"/>
        <v/>
      </c>
      <c r="G43" s="27"/>
      <c r="H43" s="27"/>
      <c r="I43" s="231"/>
      <c r="J43" s="159"/>
      <c r="K43" s="163"/>
      <c r="L43" s="159"/>
      <c r="M43" s="163"/>
      <c r="N43" s="159"/>
      <c r="O43" s="163"/>
      <c r="P43" s="159"/>
      <c r="Q43" s="163"/>
      <c r="R43" s="232"/>
    </row>
    <row r="44" spans="2:18" x14ac:dyDescent="0.35">
      <c r="B44"/>
      <c r="C44"/>
      <c r="D44"/>
      <c r="F44" s="29" t="str">
        <f t="shared" si="12"/>
        <v/>
      </c>
      <c r="G44" s="27"/>
      <c r="H44" s="27"/>
      <c r="I44" s="231"/>
      <c r="J44" s="159"/>
      <c r="K44" s="163"/>
      <c r="L44" s="159"/>
      <c r="M44" s="163"/>
      <c r="N44" s="159"/>
      <c r="O44" s="163"/>
      <c r="P44" s="159"/>
      <c r="Q44" s="163"/>
      <c r="R44" s="232"/>
    </row>
    <row r="45" spans="2:18" x14ac:dyDescent="0.35">
      <c r="B45"/>
      <c r="C45"/>
      <c r="D45"/>
      <c r="F45" s="29" t="str">
        <f t="shared" si="12"/>
        <v/>
      </c>
      <c r="G45" s="27"/>
      <c r="H45" s="27"/>
      <c r="I45" s="231"/>
      <c r="J45" s="159"/>
      <c r="K45" s="163"/>
      <c r="L45" s="159"/>
      <c r="M45" s="163"/>
      <c r="N45" s="159"/>
      <c r="O45" s="163"/>
      <c r="P45" s="159"/>
      <c r="Q45" s="163"/>
      <c r="R45" s="232"/>
    </row>
    <row r="46" spans="2:18" x14ac:dyDescent="0.35">
      <c r="B46"/>
      <c r="C46"/>
      <c r="D46"/>
      <c r="F46" s="29" t="str">
        <f t="shared" si="12"/>
        <v/>
      </c>
      <c r="G46" s="27"/>
      <c r="H46" s="27"/>
      <c r="I46" s="231"/>
      <c r="J46" s="159"/>
      <c r="K46" s="163"/>
      <c r="L46" s="159"/>
      <c r="M46" s="163"/>
      <c r="N46" s="159"/>
      <c r="O46" s="163"/>
      <c r="P46" s="159"/>
      <c r="Q46" s="163"/>
      <c r="R46" s="232"/>
    </row>
    <row r="47" spans="2:18" x14ac:dyDescent="0.35">
      <c r="B47"/>
      <c r="C47"/>
      <c r="D47"/>
      <c r="F47" s="29" t="str">
        <f t="shared" si="12"/>
        <v/>
      </c>
      <c r="G47" s="27"/>
      <c r="H47" s="27"/>
      <c r="I47" s="231"/>
      <c r="J47" s="159"/>
      <c r="K47" s="163"/>
      <c r="L47" s="159"/>
      <c r="M47" s="163"/>
      <c r="N47" s="159"/>
      <c r="O47" s="163"/>
      <c r="P47" s="159"/>
      <c r="Q47" s="163"/>
      <c r="R47" s="232"/>
    </row>
    <row r="48" spans="2:18" x14ac:dyDescent="0.35">
      <c r="B48"/>
      <c r="C48"/>
      <c r="D48"/>
      <c r="F48" s="29" t="str">
        <f t="shared" si="12"/>
        <v/>
      </c>
      <c r="G48" s="27"/>
      <c r="H48" s="27"/>
      <c r="I48" s="231"/>
      <c r="J48" s="159"/>
      <c r="K48" s="163"/>
      <c r="L48" s="159"/>
      <c r="M48" s="163"/>
      <c r="N48" s="159"/>
      <c r="O48" s="163"/>
      <c r="P48" s="159"/>
      <c r="Q48" s="163"/>
      <c r="R48" s="232"/>
    </row>
    <row r="49" spans="2:18" x14ac:dyDescent="0.35">
      <c r="B49"/>
      <c r="C49"/>
      <c r="D49"/>
      <c r="F49" s="29" t="str">
        <f t="shared" si="12"/>
        <v/>
      </c>
      <c r="G49" s="27"/>
      <c r="H49" s="27"/>
      <c r="I49" s="231"/>
      <c r="J49" s="159"/>
      <c r="K49" s="163"/>
      <c r="L49" s="159"/>
      <c r="M49" s="163"/>
      <c r="N49" s="159"/>
      <c r="O49" s="163"/>
      <c r="P49" s="159"/>
      <c r="Q49" s="163"/>
      <c r="R49" s="232"/>
    </row>
    <row r="50" spans="2:18" x14ac:dyDescent="0.35">
      <c r="B50"/>
      <c r="C50"/>
      <c r="D50"/>
      <c r="F50" s="29" t="str">
        <f t="shared" si="12"/>
        <v/>
      </c>
      <c r="G50" s="27"/>
      <c r="H50" s="27"/>
      <c r="I50" s="231"/>
      <c r="J50" s="159"/>
      <c r="K50" s="163"/>
      <c r="L50" s="159"/>
      <c r="M50" s="163"/>
      <c r="N50" s="159"/>
      <c r="O50" s="163"/>
      <c r="P50" s="159"/>
      <c r="Q50" s="163"/>
      <c r="R50" s="232"/>
    </row>
    <row r="51" spans="2:18" x14ac:dyDescent="0.35">
      <c r="B51"/>
      <c r="C51"/>
      <c r="D51"/>
      <c r="F51" s="29" t="str">
        <f t="shared" si="12"/>
        <v/>
      </c>
      <c r="G51" s="27"/>
      <c r="H51" s="27"/>
      <c r="I51" s="231"/>
      <c r="J51" s="159"/>
      <c r="K51" s="163"/>
      <c r="L51" s="159"/>
      <c r="M51" s="163"/>
      <c r="N51" s="159"/>
      <c r="O51" s="163"/>
      <c r="P51" s="159"/>
      <c r="Q51" s="163"/>
      <c r="R51" s="232"/>
    </row>
    <row r="52" spans="2:18" x14ac:dyDescent="0.35">
      <c r="B52"/>
      <c r="C52"/>
      <c r="D52"/>
      <c r="F52" s="29" t="str">
        <f t="shared" si="12"/>
        <v/>
      </c>
      <c r="G52" s="27"/>
      <c r="H52" s="27"/>
      <c r="I52" s="231"/>
      <c r="J52" s="159"/>
      <c r="K52" s="163"/>
      <c r="L52" s="159"/>
      <c r="M52" s="163"/>
      <c r="N52" s="159"/>
      <c r="O52" s="163"/>
      <c r="P52" s="159"/>
      <c r="Q52" s="163"/>
      <c r="R52" s="232"/>
    </row>
    <row r="53" spans="2:18" x14ac:dyDescent="0.35">
      <c r="B53"/>
      <c r="C53"/>
      <c r="D53"/>
      <c r="F53" s="29" t="str">
        <f t="shared" si="12"/>
        <v/>
      </c>
      <c r="G53" s="27"/>
      <c r="H53" s="27"/>
      <c r="I53" s="231"/>
      <c r="J53" s="159"/>
      <c r="K53" s="163"/>
      <c r="L53" s="159"/>
      <c r="M53" s="163"/>
      <c r="N53" s="159"/>
      <c r="O53" s="163"/>
      <c r="P53" s="159"/>
      <c r="Q53" s="163"/>
      <c r="R53" s="232"/>
    </row>
    <row r="54" spans="2:18" x14ac:dyDescent="0.35">
      <c r="B54"/>
      <c r="C54"/>
      <c r="D54"/>
      <c r="F54" s="29" t="str">
        <f t="shared" si="12"/>
        <v/>
      </c>
      <c r="G54" s="27"/>
      <c r="H54" s="27"/>
      <c r="I54" s="231"/>
      <c r="J54" s="159"/>
      <c r="K54" s="163"/>
      <c r="L54" s="159"/>
      <c r="M54" s="163"/>
      <c r="N54" s="159"/>
      <c r="O54" s="163"/>
      <c r="P54" s="159"/>
      <c r="Q54" s="163"/>
      <c r="R54" s="232"/>
    </row>
    <row r="55" spans="2:18" x14ac:dyDescent="0.35">
      <c r="B55"/>
      <c r="C55"/>
      <c r="D55"/>
      <c r="F55" s="29" t="str">
        <f t="shared" si="12"/>
        <v/>
      </c>
      <c r="G55" s="27"/>
      <c r="H55" s="27"/>
      <c r="I55" s="231"/>
      <c r="J55" s="159"/>
      <c r="K55" s="163"/>
      <c r="L55" s="159"/>
      <c r="M55" s="163"/>
      <c r="N55" s="159"/>
      <c r="O55" s="163"/>
      <c r="P55" s="159"/>
      <c r="Q55" s="163"/>
      <c r="R55" s="232"/>
    </row>
    <row r="56" spans="2:18" x14ac:dyDescent="0.35">
      <c r="B56"/>
      <c r="C56"/>
      <c r="D56"/>
      <c r="F56" s="29" t="str">
        <f t="shared" si="12"/>
        <v/>
      </c>
      <c r="G56" s="27"/>
      <c r="H56" s="27"/>
      <c r="I56" s="231"/>
      <c r="J56" s="159"/>
      <c r="K56" s="163"/>
      <c r="L56" s="159"/>
      <c r="M56" s="163"/>
      <c r="N56" s="159"/>
      <c r="O56" s="163"/>
      <c r="P56" s="159"/>
      <c r="Q56" s="163"/>
      <c r="R56" s="232"/>
    </row>
    <row r="57" spans="2:18" x14ac:dyDescent="0.35">
      <c r="B57"/>
      <c r="C57"/>
      <c r="D57"/>
      <c r="F57" s="29" t="str">
        <f t="shared" si="12"/>
        <v/>
      </c>
      <c r="G57" s="27"/>
      <c r="H57" s="27"/>
      <c r="I57" s="231"/>
      <c r="J57" s="159"/>
      <c r="K57" s="163"/>
      <c r="L57" s="159"/>
      <c r="M57" s="163"/>
      <c r="N57" s="159"/>
      <c r="O57" s="163"/>
      <c r="P57" s="159"/>
      <c r="Q57" s="163"/>
      <c r="R57" s="232"/>
    </row>
    <row r="58" spans="2:18" x14ac:dyDescent="0.35">
      <c r="B58"/>
      <c r="C58"/>
      <c r="D58"/>
      <c r="F58" s="29" t="str">
        <f t="shared" si="12"/>
        <v/>
      </c>
      <c r="G58" s="27"/>
      <c r="H58" s="27"/>
      <c r="I58" s="231"/>
      <c r="J58" s="159"/>
      <c r="K58" s="163"/>
      <c r="L58" s="159"/>
      <c r="M58" s="163"/>
      <c r="N58" s="159"/>
      <c r="O58" s="163"/>
      <c r="P58" s="159"/>
      <c r="Q58" s="163"/>
      <c r="R58" s="232"/>
    </row>
    <row r="59" spans="2:18" x14ac:dyDescent="0.35">
      <c r="B59"/>
      <c r="C59"/>
      <c r="D59"/>
      <c r="F59" s="29" t="str">
        <f t="shared" si="12"/>
        <v/>
      </c>
      <c r="G59" s="27"/>
      <c r="H59" s="27"/>
      <c r="I59" s="231"/>
      <c r="J59" s="159"/>
      <c r="K59" s="163"/>
      <c r="L59" s="159"/>
      <c r="M59" s="163"/>
      <c r="N59" s="159"/>
      <c r="O59" s="163"/>
      <c r="P59" s="159"/>
      <c r="Q59" s="163"/>
      <c r="R59" s="232"/>
    </row>
    <row r="60" spans="2:18" x14ac:dyDescent="0.35">
      <c r="B60"/>
      <c r="C60"/>
      <c r="D60"/>
      <c r="F60" s="29" t="str">
        <f t="shared" si="12"/>
        <v/>
      </c>
      <c r="G60" s="27"/>
      <c r="H60" s="27"/>
      <c r="I60" s="231"/>
      <c r="J60" s="159"/>
      <c r="K60" s="163"/>
      <c r="L60" s="159"/>
      <c r="M60" s="163"/>
      <c r="N60" s="159"/>
      <c r="O60" s="163"/>
      <c r="P60" s="159"/>
      <c r="Q60" s="163"/>
      <c r="R60" s="232"/>
    </row>
    <row r="61" spans="2:18" x14ac:dyDescent="0.35">
      <c r="B61"/>
      <c r="C61"/>
      <c r="D61"/>
      <c r="F61" s="29" t="str">
        <f t="shared" si="12"/>
        <v/>
      </c>
      <c r="G61" s="27"/>
      <c r="H61" s="27"/>
      <c r="I61" s="231"/>
      <c r="J61" s="160"/>
      <c r="K61" s="163"/>
      <c r="L61" s="160"/>
      <c r="M61" s="163"/>
      <c r="N61" s="160"/>
      <c r="O61" s="163"/>
      <c r="P61" s="160"/>
      <c r="Q61" s="163"/>
      <c r="R61" s="233"/>
    </row>
    <row r="62" spans="2:18" x14ac:dyDescent="0.35">
      <c r="B62"/>
      <c r="C62"/>
      <c r="D62"/>
      <c r="F62" s="29" t="str">
        <f t="shared" si="12"/>
        <v/>
      </c>
      <c r="G62" s="27"/>
      <c r="H62" s="27"/>
      <c r="I62" s="231"/>
      <c r="J62" s="160"/>
      <c r="K62" s="163"/>
      <c r="L62" s="160"/>
      <c r="M62" s="163"/>
      <c r="N62" s="160"/>
      <c r="O62" s="163"/>
      <c r="P62" s="160"/>
      <c r="Q62" s="163"/>
      <c r="R62" s="233"/>
    </row>
    <row r="63" spans="2:18" x14ac:dyDescent="0.35">
      <c r="B63"/>
      <c r="C63"/>
      <c r="D63"/>
      <c r="F63" s="29" t="str">
        <f t="shared" ref="F63:F80" si="13">IF(G63="","",ROW(A33))</f>
        <v/>
      </c>
      <c r="G63" s="27"/>
      <c r="H63" s="27"/>
      <c r="I63" s="231"/>
      <c r="J63" s="160"/>
      <c r="K63" s="163"/>
      <c r="L63" s="160"/>
      <c r="M63" s="163"/>
      <c r="N63" s="160"/>
      <c r="O63" s="163"/>
      <c r="P63" s="160"/>
      <c r="Q63" s="163"/>
      <c r="R63" s="233"/>
    </row>
    <row r="64" spans="2:18" x14ac:dyDescent="0.35">
      <c r="B64"/>
      <c r="C64"/>
      <c r="D64"/>
      <c r="F64" s="29" t="str">
        <f t="shared" si="13"/>
        <v/>
      </c>
      <c r="G64" s="27"/>
      <c r="H64" s="27"/>
      <c r="I64" s="231"/>
      <c r="J64" s="160"/>
      <c r="K64" s="163"/>
      <c r="L64" s="160"/>
      <c r="M64" s="163"/>
      <c r="N64" s="160"/>
      <c r="O64" s="163"/>
      <c r="P64" s="160"/>
      <c r="Q64" s="163"/>
      <c r="R64" s="233"/>
    </row>
    <row r="65" spans="2:18" x14ac:dyDescent="0.35">
      <c r="B65"/>
      <c r="C65"/>
      <c r="D65"/>
      <c r="F65" s="29" t="str">
        <f t="shared" si="13"/>
        <v/>
      </c>
      <c r="G65" s="27"/>
      <c r="H65" s="27"/>
      <c r="I65" s="231"/>
      <c r="J65" s="160"/>
      <c r="K65" s="163"/>
      <c r="L65" s="160"/>
      <c r="M65" s="163"/>
      <c r="N65" s="160"/>
      <c r="O65" s="163"/>
      <c r="P65" s="160"/>
      <c r="Q65" s="163"/>
      <c r="R65" s="233"/>
    </row>
    <row r="66" spans="2:18" x14ac:dyDescent="0.35">
      <c r="B66"/>
      <c r="C66"/>
      <c r="D66"/>
      <c r="F66" s="29" t="str">
        <f t="shared" si="13"/>
        <v/>
      </c>
      <c r="G66" s="27"/>
      <c r="H66" s="27"/>
      <c r="I66" s="231"/>
      <c r="J66" s="160"/>
      <c r="K66" s="163"/>
      <c r="L66" s="160"/>
      <c r="M66" s="163"/>
      <c r="N66" s="160"/>
      <c r="O66" s="163"/>
      <c r="P66" s="160"/>
      <c r="Q66" s="163"/>
      <c r="R66" s="233"/>
    </row>
    <row r="67" spans="2:18" x14ac:dyDescent="0.35">
      <c r="F67" s="29" t="str">
        <f t="shared" si="13"/>
        <v/>
      </c>
      <c r="G67" s="27"/>
      <c r="H67" s="27"/>
      <c r="I67" s="231"/>
      <c r="J67" s="160"/>
      <c r="K67" s="163"/>
      <c r="L67" s="160"/>
      <c r="M67" s="163"/>
      <c r="N67" s="160"/>
      <c r="O67" s="163"/>
      <c r="P67" s="160"/>
      <c r="Q67" s="163"/>
      <c r="R67" s="233"/>
    </row>
    <row r="68" spans="2:18" x14ac:dyDescent="0.35">
      <c r="F68" s="29" t="str">
        <f t="shared" si="13"/>
        <v/>
      </c>
      <c r="G68" s="27"/>
      <c r="H68" s="27"/>
      <c r="I68" s="231"/>
      <c r="J68" s="160"/>
      <c r="K68" s="163"/>
      <c r="L68" s="160"/>
      <c r="M68" s="163"/>
      <c r="N68" s="160"/>
      <c r="O68" s="163"/>
      <c r="P68" s="160"/>
      <c r="Q68" s="163"/>
      <c r="R68" s="233"/>
    </row>
    <row r="69" spans="2:18" x14ac:dyDescent="0.35">
      <c r="F69" s="29" t="str">
        <f t="shared" si="13"/>
        <v/>
      </c>
      <c r="G69" s="27"/>
      <c r="H69" s="27"/>
      <c r="I69" s="231"/>
      <c r="J69" s="160"/>
      <c r="K69" s="163"/>
      <c r="L69" s="160"/>
      <c r="M69" s="163"/>
      <c r="N69" s="160"/>
      <c r="O69" s="163"/>
      <c r="P69" s="160"/>
      <c r="Q69" s="163"/>
      <c r="R69" s="233"/>
    </row>
    <row r="70" spans="2:18" x14ac:dyDescent="0.35">
      <c r="F70" s="29" t="str">
        <f t="shared" si="13"/>
        <v/>
      </c>
      <c r="G70" s="27"/>
      <c r="H70" s="27"/>
      <c r="I70" s="231"/>
      <c r="J70" s="160"/>
      <c r="K70" s="163"/>
      <c r="L70" s="160"/>
      <c r="M70" s="163"/>
      <c r="N70" s="160"/>
      <c r="O70" s="163"/>
      <c r="P70" s="160"/>
      <c r="Q70" s="163"/>
      <c r="R70" s="233"/>
    </row>
    <row r="71" spans="2:18" x14ac:dyDescent="0.35">
      <c r="F71" s="29" t="str">
        <f t="shared" si="13"/>
        <v/>
      </c>
      <c r="G71" s="27"/>
      <c r="H71" s="27"/>
      <c r="I71" s="231"/>
      <c r="J71" s="160"/>
      <c r="K71" s="163"/>
      <c r="L71" s="160"/>
      <c r="M71" s="163"/>
      <c r="N71" s="160"/>
      <c r="O71" s="163"/>
      <c r="P71" s="160"/>
      <c r="Q71" s="163"/>
      <c r="R71" s="233"/>
    </row>
    <row r="72" spans="2:18" x14ac:dyDescent="0.35">
      <c r="F72" s="29" t="str">
        <f t="shared" si="13"/>
        <v/>
      </c>
      <c r="G72" s="27"/>
      <c r="H72" s="27"/>
      <c r="I72" s="231"/>
      <c r="J72" s="160"/>
      <c r="K72" s="163"/>
      <c r="L72" s="160"/>
      <c r="M72" s="163"/>
      <c r="N72" s="160"/>
      <c r="O72" s="163"/>
      <c r="P72" s="160"/>
      <c r="Q72" s="163"/>
      <c r="R72" s="233"/>
    </row>
    <row r="73" spans="2:18" x14ac:dyDescent="0.35">
      <c r="F73" s="29" t="str">
        <f t="shared" si="13"/>
        <v/>
      </c>
      <c r="G73" s="27"/>
      <c r="H73" s="27"/>
      <c r="I73" s="231"/>
      <c r="J73" s="160"/>
      <c r="K73" s="163"/>
      <c r="L73" s="160"/>
      <c r="M73" s="163"/>
      <c r="N73" s="160"/>
      <c r="O73" s="163"/>
      <c r="P73" s="160"/>
      <c r="Q73" s="163"/>
      <c r="R73" s="233"/>
    </row>
    <row r="74" spans="2:18" x14ac:dyDescent="0.35">
      <c r="F74" s="29" t="str">
        <f t="shared" si="13"/>
        <v/>
      </c>
      <c r="G74" s="27"/>
      <c r="H74" s="27"/>
      <c r="I74" s="231"/>
      <c r="J74" s="160"/>
      <c r="K74" s="163"/>
      <c r="L74" s="160"/>
      <c r="M74" s="163"/>
      <c r="N74" s="160"/>
      <c r="O74" s="163"/>
      <c r="P74" s="160"/>
      <c r="Q74" s="163"/>
      <c r="R74" s="233"/>
    </row>
    <row r="75" spans="2:18" x14ac:dyDescent="0.35">
      <c r="F75" s="29" t="str">
        <f t="shared" si="13"/>
        <v/>
      </c>
      <c r="G75" s="27"/>
      <c r="H75" s="27"/>
      <c r="I75" s="231"/>
      <c r="J75" s="160"/>
      <c r="K75" s="163"/>
      <c r="L75" s="160"/>
      <c r="M75" s="163"/>
      <c r="N75" s="160"/>
      <c r="O75" s="163"/>
      <c r="P75" s="160"/>
      <c r="Q75" s="163"/>
      <c r="R75" s="233"/>
    </row>
    <row r="76" spans="2:18" x14ac:dyDescent="0.35">
      <c r="F76" s="29" t="str">
        <f t="shared" si="13"/>
        <v/>
      </c>
      <c r="G76" s="27"/>
      <c r="H76" s="27"/>
      <c r="I76" s="231"/>
      <c r="J76" s="160"/>
      <c r="K76" s="163"/>
      <c r="L76" s="160"/>
      <c r="M76" s="163"/>
      <c r="N76" s="160"/>
      <c r="O76" s="163"/>
      <c r="P76" s="160"/>
      <c r="Q76" s="163"/>
      <c r="R76" s="233"/>
    </row>
    <row r="77" spans="2:18" x14ac:dyDescent="0.35">
      <c r="F77" s="29" t="str">
        <f t="shared" si="13"/>
        <v/>
      </c>
      <c r="G77" s="27"/>
      <c r="H77" s="27"/>
      <c r="I77" s="231"/>
      <c r="J77" s="160"/>
      <c r="K77" s="163"/>
      <c r="L77" s="160"/>
      <c r="M77" s="163"/>
      <c r="N77" s="160"/>
      <c r="O77" s="163"/>
      <c r="P77" s="160"/>
      <c r="Q77" s="163"/>
      <c r="R77" s="233"/>
    </row>
    <row r="78" spans="2:18" x14ac:dyDescent="0.35">
      <c r="F78" s="29" t="str">
        <f t="shared" si="13"/>
        <v/>
      </c>
      <c r="G78" s="27"/>
      <c r="H78" s="27"/>
      <c r="I78" s="231"/>
      <c r="J78" s="160"/>
      <c r="K78" s="163"/>
      <c r="L78" s="160"/>
      <c r="M78" s="163"/>
      <c r="N78" s="160"/>
      <c r="O78" s="163"/>
      <c r="P78" s="160"/>
      <c r="Q78" s="163"/>
      <c r="R78" s="233"/>
    </row>
    <row r="79" spans="2:18" x14ac:dyDescent="0.35">
      <c r="F79" s="29" t="str">
        <f t="shared" si="13"/>
        <v/>
      </c>
      <c r="G79" s="27"/>
      <c r="H79" s="27"/>
      <c r="I79" s="231"/>
      <c r="J79" s="160"/>
      <c r="K79" s="163"/>
      <c r="L79" s="160"/>
      <c r="M79" s="163"/>
      <c r="N79" s="160"/>
      <c r="O79" s="163"/>
      <c r="P79" s="160"/>
      <c r="Q79" s="163"/>
      <c r="R79" s="233"/>
    </row>
    <row r="80" spans="2:18" ht="15" thickBot="1" x14ac:dyDescent="0.4">
      <c r="F80" s="29" t="str">
        <f t="shared" si="13"/>
        <v/>
      </c>
      <c r="G80" s="27"/>
      <c r="H80" s="27"/>
      <c r="I80" s="234"/>
      <c r="J80" s="235"/>
      <c r="K80" s="236"/>
      <c r="L80" s="235"/>
      <c r="M80" s="236"/>
      <c r="N80" s="235"/>
      <c r="O80" s="236"/>
      <c r="P80" s="235"/>
      <c r="Q80" s="236"/>
      <c r="R80" s="237"/>
    </row>
    <row r="82" spans="2:3" x14ac:dyDescent="0.35">
      <c r="B82" s="67"/>
      <c r="C82" s="19"/>
    </row>
  </sheetData>
  <sheetProtection algorithmName="SHA-512" hashValue="nWrZT+m4GdfLMVOwhvizuaYBPUhxNSjF5j82FDAJvIzIhRcX375wg7KXRrn/OnvjAXlKiogzSfIlcAipVYMHwg==" saltValue="bOd/QTJ00DFTydKeLvxOBA==" spinCount="100000" sheet="1" objects="1" scenarios="1"/>
  <phoneticPr fontId="4" type="noConversion"/>
  <conditionalFormatting sqref="B3:B22">
    <cfRule type="expression" dxfId="11"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1">
    <cfRule type="expression" dxfId="10" priority="78">
      <formula>#REF!=_xlfn.SHEET()</formula>
    </cfRule>
  </conditionalFormatting>
  <conditionalFormatting sqref="E22:E36 E3:E20">
    <cfRule type="iconSet" priority="75">
      <iconSet iconSet="3Symbols" showValue="0">
        <cfvo type="percent" val="0"/>
        <cfvo type="num" val="0"/>
        <cfvo type="num" val="1"/>
      </iconSet>
    </cfRule>
  </conditionalFormatting>
  <conditionalFormatting sqref="I5">
    <cfRule type="cellIs" dxfId="9" priority="16" operator="equal">
      <formula>"Complet"</formula>
    </cfRule>
    <cfRule type="cellIs" dxfId="8" priority="17" operator="equal">
      <formula>"Incomplet"</formula>
    </cfRule>
  </conditionalFormatting>
  <conditionalFormatting sqref="K5 M5 O5 Q5">
    <cfRule type="cellIs" dxfId="7" priority="5" operator="equal">
      <formula>"Complet"</formula>
    </cfRule>
    <cfRule type="cellIs" dxfId="6" priority="6" operator="equal">
      <formula>"Incomplet"</formula>
    </cfRule>
  </conditionalFormatting>
  <dataValidations count="3">
    <dataValidation type="whole" operator="greaterThan" allowBlank="1" showInputMessage="1" showErrorMessage="1" sqref="J31:R80" xr:uid="{36ABE185-4D0F-4153-921D-68831EE2BB96}">
      <formula1>0</formula1>
    </dataValidation>
    <dataValidation type="list" allowBlank="1" showInputMessage="1" showErrorMessage="1" sqref="I5" xr:uid="{C964A103-33C5-45BF-9A92-63A196E18652}">
      <formula1>"Incomplet, Complet"</formula1>
    </dataValidation>
    <dataValidation type="decimal" operator="greaterThan" allowBlank="1" showInputMessage="1" showErrorMessage="1" sqref="I31:I80" xr:uid="{91A6AEAE-A1BB-4146-B8E3-57EBFAA3CBCB}">
      <formula1>0</formula1>
    </dataValidation>
  </dataValidations>
  <hyperlinks>
    <hyperlink ref="B20" location="'F- RandD'!A1" display="13.RandD" xr:uid="{E3BEA4AF-951C-4D4F-9EA6-45821FC13214}"/>
    <hyperlink ref="B19" location="'F- TransfertTechno'!A1" display="12.TransfertTechno" xr:uid="{7ACC1B09-6511-4F7A-B10B-CD720341CCA3}"/>
    <hyperlink ref="B18" location="'F- DevCompetLocales'!A1" display="11.DevCompetLocales" xr:uid="{22E1C1D8-666A-41B2-8831-B481D719C2B3}"/>
    <hyperlink ref="B17" location="'E- DépensesLocales'!A1" display="10.DépensesLocales" xr:uid="{F34F5C07-37FD-4243-8988-407FEA4FF094}"/>
    <hyperlink ref="B16" location="'D- ListeServicesLoc'!A1" display="09.ListeServicesLoc" xr:uid="{57932563-187A-4578-BE42-49AD34EF78CB}"/>
    <hyperlink ref="B15" location="'D- Services Locaux'!A1" display="08.Services Locaux" xr:uid="{CB4BB626-3556-4543-AC2F-F95FB596E5AE}"/>
    <hyperlink ref="B14" location="'C- ListeBiensLoc'!A1" display="07.ListeBiensLoc" xr:uid="{AE73FB13-2B6F-4C91-AB03-936B584A9EF7}"/>
    <hyperlink ref="B13" location="'C- Biens Locaux'!A1" display="06.Biens Locaux" xr:uid="{262280C1-C38C-4A7D-8DF1-4758F383F0DE}"/>
    <hyperlink ref="B12" location="'B- Passation de M.'!A1" display="05.Passation de M." xr:uid="{05B06952-70E3-4D59-B755-D4C3EF77C31E}"/>
    <hyperlink ref="B11" location="'B-Facilitations'!A1" display="04.Facilitations" xr:uid="{3598F562-8AB0-4AED-9722-00995DB77ACA}"/>
    <hyperlink ref="B10" location="'A-Remplacement'!A1" display="03.Remplacement" xr:uid="{FDB0158B-E158-42C6-8727-7F2C125DF9F1}"/>
    <hyperlink ref="B9" location="'A-Formations'!A1" display="02.Formations" xr:uid="{79BEDAC7-EA8B-4500-BC3C-8A02A31C6129}"/>
    <hyperlink ref="B7" location="'A-Emploi'!A1" display="01.Emploi" xr:uid="{169C46B4-51F1-4E32-8E63-94F3645E6CF5}"/>
    <hyperlink ref="B6" location="RECAP!A1" display="RECAP" xr:uid="{D4871EE9-4C8F-4F8E-A4A5-1D8796B428B9}"/>
    <hyperlink ref="B5" location="Identification!A1" display="Identification" xr:uid="{53FEC1E1-13A2-472D-8860-BD306AA2B82A}"/>
    <hyperlink ref="B4" location="Définitions!A1" display="Définitions" xr:uid="{CB89C933-E529-4A6D-98C3-467ADDC3F288}"/>
    <hyperlink ref="B3" location="Instructions!A1" display="Instructions" xr:uid="{C651F798-F628-4481-BFF4-C0863D8A2288}"/>
    <hyperlink ref="B8" location="IPL!A1" display="IPL" xr:uid="{99E888B3-B509-420D-B33D-E396CAAC69A2}"/>
    <hyperlink ref="B22" location="'G-ServicesFinanciers'!A1" display="15.Finances" xr:uid="{E93630AF-E4B0-46E0-B7E8-3C3BBBBFA563}"/>
    <hyperlink ref="B21" location="'G-Assurance'!A1" display="14. Assurance" xr:uid="{BB80DEDA-B69D-492C-8287-9F71BE50BDE8}"/>
  </hyperlinks>
  <pageMargins left="0.7" right="0.7" top="0.75" bottom="0.75" header="0.3" footer="0.3"/>
  <pageSetup paperSize="9" orientation="portrait" r:id="rId1"/>
  <ignoredErrors>
    <ignoredError sqref="F3" numberStoredAsText="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E2F4-E17F-4438-8B61-D9CDC5C0E614}">
  <dimension ref="A1:AF99"/>
  <sheetViews>
    <sheetView showGridLines="0" showRowColHeaders="0" topLeftCell="F12" zoomScaleNormal="100" workbookViewId="0">
      <selection activeCell="G27" sqref="G27"/>
    </sheetView>
  </sheetViews>
  <sheetFormatPr baseColWidth="10" defaultColWidth="0" defaultRowHeight="14.5" x14ac:dyDescent="0.35"/>
  <cols>
    <col min="1" max="1" width="3.6328125" customWidth="1"/>
    <col min="2" max="2" width="18.81640625" style="60" customWidth="1"/>
    <col min="3" max="3" width="2.453125" style="55" hidden="1" customWidth="1"/>
    <col min="4" max="4" width="3.1796875" style="20" customWidth="1"/>
    <col min="5" max="5" width="5.54296875" customWidth="1"/>
    <col min="6" max="6" width="23.81640625" bestFit="1" customWidth="1"/>
    <col min="7" max="7" width="37.1796875" customWidth="1"/>
    <col min="8" max="8" width="17.54296875" style="457" customWidth="1"/>
    <col min="9" max="9" width="17.54296875" customWidth="1"/>
    <col min="10" max="10" width="10.54296875" style="474" customWidth="1"/>
    <col min="11" max="11" width="17.54296875" style="457" customWidth="1"/>
    <col min="12" max="12" width="17.54296875" customWidth="1"/>
    <col min="13" max="13" width="10.81640625" style="474" customWidth="1"/>
    <col min="14" max="14" width="17.54296875" style="457" customWidth="1"/>
    <col min="15" max="15" width="17.54296875" customWidth="1"/>
    <col min="16" max="16" width="10.81640625" style="474" customWidth="1"/>
    <col min="17" max="18" width="17.54296875" customWidth="1"/>
    <col min="19" max="19" width="10.81640625" style="474" customWidth="1"/>
    <col min="20" max="21" width="17.54296875" customWidth="1"/>
    <col min="22" max="22" width="10.81640625" style="474" customWidth="1"/>
    <col min="23" max="23" width="8.81640625" customWidth="1"/>
    <col min="24" max="24" width="8.81640625" hidden="1" customWidth="1"/>
    <col min="25" max="25" width="8.81640625" style="482" hidden="1" customWidth="1"/>
    <col min="26" max="31" width="0" hidden="1" customWidth="1"/>
    <col min="32" max="32" width="0" style="482" hidden="1" customWidth="1"/>
    <col min="33" max="16384" width="8.81640625" hidden="1"/>
  </cols>
  <sheetData>
    <row r="1" spans="2:31" x14ac:dyDescent="0.35">
      <c r="E1" s="60"/>
      <c r="H1"/>
      <c r="J1"/>
      <c r="K1"/>
      <c r="M1"/>
      <c r="N1"/>
      <c r="P1"/>
      <c r="S1"/>
      <c r="V1"/>
    </row>
    <row r="2" spans="2:31" ht="14.5" customHeight="1" x14ac:dyDescent="0.35">
      <c r="B2" s="61"/>
      <c r="C2" s="56"/>
      <c r="E2" s="491" t="s">
        <v>169</v>
      </c>
      <c r="F2" s="491"/>
      <c r="G2" s="491"/>
      <c r="H2" s="491"/>
      <c r="I2" s="491"/>
      <c r="J2" s="491"/>
      <c r="K2" s="491"/>
      <c r="L2" s="491"/>
      <c r="M2" s="491"/>
      <c r="N2" s="491"/>
      <c r="O2" s="491"/>
      <c r="P2" s="491"/>
      <c r="Q2" s="491"/>
      <c r="R2" s="491"/>
      <c r="S2" s="491"/>
      <c r="T2" s="491"/>
      <c r="U2" s="491"/>
      <c r="V2" s="491"/>
    </row>
    <row r="3" spans="2:31" ht="15.5" x14ac:dyDescent="0.35">
      <c r="B3" s="62" t="s">
        <v>1</v>
      </c>
      <c r="C3" s="57">
        <v>1</v>
      </c>
      <c r="D3" s="105">
        <f>IF(Instructions!H38="Complet",1,0)</f>
        <v>0</v>
      </c>
      <c r="F3" s="483" t="s">
        <v>482</v>
      </c>
      <c r="H3"/>
      <c r="J3"/>
      <c r="K3"/>
      <c r="M3"/>
      <c r="N3"/>
      <c r="P3"/>
      <c r="S3"/>
      <c r="V3"/>
    </row>
    <row r="4" spans="2:31" ht="15.5" x14ac:dyDescent="0.35">
      <c r="B4" s="62" t="s">
        <v>2</v>
      </c>
      <c r="C4" s="57">
        <v>2</v>
      </c>
      <c r="D4" s="105">
        <v>1</v>
      </c>
      <c r="G4" s="483"/>
      <c r="H4"/>
      <c r="J4"/>
      <c r="K4"/>
      <c r="M4"/>
      <c r="N4"/>
      <c r="P4"/>
      <c r="S4"/>
      <c r="V4"/>
    </row>
    <row r="5" spans="2:31" x14ac:dyDescent="0.35">
      <c r="B5" s="62" t="s">
        <v>3</v>
      </c>
      <c r="C5" s="57">
        <v>3</v>
      </c>
      <c r="D5" s="105">
        <f>IF(Identification!G3="Complet",1,0)</f>
        <v>0</v>
      </c>
      <c r="H5"/>
      <c r="I5" s="392" t="s">
        <v>212</v>
      </c>
      <c r="J5"/>
      <c r="K5"/>
      <c r="M5"/>
      <c r="N5"/>
      <c r="P5"/>
      <c r="S5"/>
      <c r="V5"/>
    </row>
    <row r="6" spans="2:31" x14ac:dyDescent="0.35">
      <c r="B6" s="62" t="s">
        <v>4</v>
      </c>
      <c r="C6" s="57">
        <v>4</v>
      </c>
      <c r="D6" s="105">
        <v>1</v>
      </c>
      <c r="H6"/>
      <c r="I6" s="24" t="s">
        <v>471</v>
      </c>
      <c r="J6"/>
      <c r="K6"/>
      <c r="M6"/>
      <c r="N6"/>
      <c r="P6"/>
      <c r="S6"/>
      <c r="V6"/>
    </row>
    <row r="7" spans="2:31" ht="15.5" x14ac:dyDescent="0.35">
      <c r="B7" s="62" t="s">
        <v>5</v>
      </c>
      <c r="C7" s="57">
        <v>5</v>
      </c>
      <c r="D7" s="105">
        <f>IF('A-Emploi'!G5="Complet",1,0)</f>
        <v>0</v>
      </c>
      <c r="G7" s="483"/>
      <c r="H7"/>
      <c r="J7"/>
      <c r="K7"/>
      <c r="M7"/>
      <c r="N7"/>
      <c r="P7"/>
      <c r="S7"/>
      <c r="V7"/>
    </row>
    <row r="8" spans="2:31" ht="15.5" x14ac:dyDescent="0.35">
      <c r="B8" s="62" t="s">
        <v>6</v>
      </c>
      <c r="C8" s="57">
        <v>6</v>
      </c>
      <c r="D8" s="105">
        <v>1</v>
      </c>
      <c r="G8" s="483"/>
      <c r="H8"/>
      <c r="J8"/>
      <c r="K8"/>
      <c r="M8"/>
      <c r="N8"/>
      <c r="P8"/>
      <c r="S8"/>
      <c r="V8"/>
    </row>
    <row r="9" spans="2:31" ht="15.5" x14ac:dyDescent="0.35">
      <c r="B9" s="62" t="s">
        <v>7</v>
      </c>
      <c r="C9" s="57">
        <v>7</v>
      </c>
      <c r="D9" s="105">
        <f>IF('A-Formations'!I5="Complet",1,0)</f>
        <v>0</v>
      </c>
      <c r="G9" s="483"/>
      <c r="H9"/>
      <c r="J9"/>
      <c r="K9"/>
      <c r="M9"/>
      <c r="N9"/>
      <c r="P9"/>
      <c r="S9"/>
      <c r="V9"/>
      <c r="Z9" t="str">
        <f>+G13</f>
        <v>Année :</v>
      </c>
      <c r="AA9">
        <f t="shared" ref="AA9" si="0">+H13</f>
        <v>2024</v>
      </c>
      <c r="AB9">
        <f>+K13</f>
        <v>2025</v>
      </c>
      <c r="AC9">
        <f>+N13</f>
        <v>2026</v>
      </c>
      <c r="AD9">
        <f>+Q13</f>
        <v>2027</v>
      </c>
      <c r="AE9">
        <f>+T13</f>
        <v>2028</v>
      </c>
    </row>
    <row r="10" spans="2:31" ht="15.5" x14ac:dyDescent="0.35">
      <c r="B10" s="62" t="s">
        <v>8</v>
      </c>
      <c r="C10" s="57">
        <v>8</v>
      </c>
      <c r="D10" s="105">
        <f>IF('A-Remplacement'!I5="Complet",1,0)</f>
        <v>0</v>
      </c>
      <c r="G10" s="483"/>
      <c r="H10"/>
      <c r="J10"/>
      <c r="K10"/>
      <c r="M10"/>
      <c r="N10"/>
      <c r="P10"/>
      <c r="S10"/>
      <c r="V10"/>
      <c r="Z10" t="str">
        <f>+G14</f>
        <v>Budget previsionnel pour l'utilisation des assurances locales :</v>
      </c>
      <c r="AA10">
        <f t="shared" ref="AA10" si="1">+H14</f>
        <v>0</v>
      </c>
      <c r="AB10">
        <f t="shared" ref="AB10" si="2">+K14</f>
        <v>0</v>
      </c>
      <c r="AC10">
        <f t="shared" ref="AC10" si="3">+N14</f>
        <v>0</v>
      </c>
      <c r="AD10">
        <f t="shared" ref="AD10" si="4">+Q14</f>
        <v>0</v>
      </c>
      <c r="AE10">
        <f>+T14</f>
        <v>0</v>
      </c>
    </row>
    <row r="11" spans="2:31" ht="15.5" x14ac:dyDescent="0.35">
      <c r="B11" s="62" t="s">
        <v>9</v>
      </c>
      <c r="C11" s="57">
        <v>9</v>
      </c>
      <c r="D11" s="105">
        <f>IF('B-Facilitations'!I5="Complet",1,0)</f>
        <v>0</v>
      </c>
      <c r="G11" s="89"/>
      <c r="H11"/>
      <c r="J11"/>
      <c r="K11"/>
      <c r="M11"/>
      <c r="N11"/>
      <c r="P11"/>
      <c r="S11"/>
      <c r="V11"/>
    </row>
    <row r="12" spans="2:31" ht="16" thickBot="1" x14ac:dyDescent="0.4">
      <c r="B12" s="62" t="s">
        <v>10</v>
      </c>
      <c r="C12" s="57">
        <v>10</v>
      </c>
      <c r="D12" s="105">
        <f>IF('B- Passation de M.'!I5="Complet",1,0)</f>
        <v>0</v>
      </c>
      <c r="G12" s="483"/>
      <c r="H12"/>
      <c r="J12"/>
      <c r="K12"/>
      <c r="M12"/>
      <c r="N12"/>
      <c r="P12"/>
      <c r="S12"/>
      <c r="V12"/>
    </row>
    <row r="13" spans="2:31" ht="15.5" thickTop="1" thickBot="1" x14ac:dyDescent="0.4">
      <c r="B13" s="62" t="s">
        <v>11</v>
      </c>
      <c r="C13" s="57">
        <v>11</v>
      </c>
      <c r="D13" s="105">
        <f>IF('C- Biens'!I5="Complet",1,0)</f>
        <v>0</v>
      </c>
      <c r="F13" s="182"/>
      <c r="G13" s="484" t="s">
        <v>363</v>
      </c>
      <c r="H13" s="184">
        <f>+H23</f>
        <v>2024</v>
      </c>
      <c r="I13" s="183"/>
      <c r="J13" s="184"/>
      <c r="K13" s="462">
        <f>+K23</f>
        <v>2025</v>
      </c>
      <c r="L13" s="183"/>
      <c r="M13" s="184"/>
      <c r="N13" s="462">
        <f>+N23</f>
        <v>2026</v>
      </c>
      <c r="O13" s="183"/>
      <c r="P13" s="184"/>
      <c r="Q13" s="462">
        <f>+Q23</f>
        <v>2027</v>
      </c>
      <c r="R13" s="183"/>
      <c r="S13" s="184"/>
      <c r="T13" s="183">
        <f>+T23</f>
        <v>2028</v>
      </c>
      <c r="V13"/>
    </row>
    <row r="14" spans="2:31" ht="15.5" thickTop="1" thickBot="1" x14ac:dyDescent="0.4">
      <c r="B14" s="62" t="s">
        <v>12</v>
      </c>
      <c r="C14" s="57">
        <v>12</v>
      </c>
      <c r="D14" s="105">
        <f>IF('C- ListeBiensLoc'!I5="Complet",1,0)</f>
        <v>0</v>
      </c>
      <c r="F14" s="182"/>
      <c r="G14" s="485" t="s">
        <v>483</v>
      </c>
      <c r="H14" s="464">
        <f>+SUM(Assurance[[Montant des primes payées localement ]])</f>
        <v>0</v>
      </c>
      <c r="I14" s="466"/>
      <c r="J14" s="464"/>
      <c r="K14" s="465">
        <f>+SUM(Assurance[Montant des primes payées localement 2])</f>
        <v>0</v>
      </c>
      <c r="L14" s="466"/>
      <c r="M14" s="464"/>
      <c r="N14" s="465">
        <f>+SUM(Assurance[Montant des primes payées localement 3])</f>
        <v>0</v>
      </c>
      <c r="O14" s="466"/>
      <c r="P14" s="464"/>
      <c r="Q14" s="465">
        <f>+SUM(Assurance[Montant des primes payées localement 4])</f>
        <v>0</v>
      </c>
      <c r="R14" s="466"/>
      <c r="S14" s="464"/>
      <c r="T14" s="466">
        <f>+SUM(Assurance[Montant des primes payées localement 5])</f>
        <v>0</v>
      </c>
      <c r="V14"/>
    </row>
    <row r="15" spans="2:31" ht="16" thickTop="1" x14ac:dyDescent="0.35">
      <c r="B15" s="62" t="s">
        <v>13</v>
      </c>
      <c r="C15" s="57">
        <v>13</v>
      </c>
      <c r="D15" s="105">
        <f>IF('D- Services'!H5="Complet",1,0)</f>
        <v>0</v>
      </c>
      <c r="G15" s="483"/>
      <c r="H15"/>
      <c r="J15"/>
      <c r="K15"/>
      <c r="M15"/>
      <c r="N15"/>
      <c r="P15"/>
      <c r="S15"/>
      <c r="V15"/>
    </row>
    <row r="16" spans="2:31" ht="15.5" x14ac:dyDescent="0.35">
      <c r="B16" s="62" t="s">
        <v>14</v>
      </c>
      <c r="C16" s="57">
        <v>14</v>
      </c>
      <c r="D16" s="105">
        <f>IF('D- ListeServicesLoc'!I5="Complet",1,0)</f>
        <v>0</v>
      </c>
      <c r="G16" s="483"/>
      <c r="H16"/>
      <c r="J16"/>
      <c r="K16"/>
      <c r="M16"/>
      <c r="N16"/>
      <c r="P16"/>
      <c r="S16"/>
      <c r="V16"/>
    </row>
    <row r="17" spans="2:22" ht="15.5" x14ac:dyDescent="0.35">
      <c r="B17" s="62" t="s">
        <v>15</v>
      </c>
      <c r="C17" s="57">
        <v>15</v>
      </c>
      <c r="D17" s="105">
        <f>IF('E- Dépenses'!H5="Complet",1,0)</f>
        <v>0</v>
      </c>
      <c r="G17" s="483"/>
      <c r="H17"/>
      <c r="J17"/>
      <c r="K17"/>
      <c r="M17"/>
      <c r="N17"/>
      <c r="P17"/>
      <c r="S17"/>
      <c r="V17"/>
    </row>
    <row r="18" spans="2:22" ht="15.5" x14ac:dyDescent="0.35">
      <c r="B18" s="62" t="s">
        <v>16</v>
      </c>
      <c r="C18" s="57">
        <v>16</v>
      </c>
      <c r="D18" s="105">
        <f>IF('F- DevCompetLocales'!I5="Complet",1,0)</f>
        <v>0</v>
      </c>
      <c r="G18" s="483"/>
      <c r="H18"/>
      <c r="J18"/>
      <c r="K18"/>
      <c r="M18"/>
      <c r="N18"/>
      <c r="P18"/>
      <c r="S18"/>
      <c r="V18"/>
    </row>
    <row r="19" spans="2:22" x14ac:dyDescent="0.35">
      <c r="B19" s="62" t="s">
        <v>17</v>
      </c>
      <c r="C19" s="57">
        <v>17</v>
      </c>
      <c r="D19" s="105">
        <f>IF('F- TransfertTechno'!I5="Complet",1,0)</f>
        <v>0</v>
      </c>
      <c r="H19"/>
      <c r="J19"/>
      <c r="K19"/>
      <c r="M19"/>
      <c r="N19"/>
      <c r="P19"/>
      <c r="S19"/>
      <c r="V19"/>
    </row>
    <row r="20" spans="2:22" x14ac:dyDescent="0.35">
      <c r="B20" s="62" t="s">
        <v>472</v>
      </c>
      <c r="C20" s="57">
        <v>18</v>
      </c>
      <c r="D20" s="105">
        <f>IF('F- RandD'!I5="Complet",1,0)</f>
        <v>0</v>
      </c>
      <c r="H20"/>
      <c r="J20"/>
      <c r="K20"/>
      <c r="M20"/>
      <c r="N20"/>
      <c r="P20"/>
      <c r="S20"/>
      <c r="V20"/>
    </row>
    <row r="21" spans="2:22" x14ac:dyDescent="0.35">
      <c r="B21" s="62" t="s">
        <v>473</v>
      </c>
      <c r="C21" s="57">
        <v>19</v>
      </c>
      <c r="D21" s="105">
        <f>IF('G-Assurance'!I6="Complet",1,0)</f>
        <v>0</v>
      </c>
      <c r="H21"/>
      <c r="J21"/>
      <c r="K21"/>
      <c r="M21"/>
      <c r="N21"/>
      <c r="P21"/>
      <c r="S21"/>
      <c r="V21"/>
    </row>
    <row r="22" spans="2:22" ht="14.5" customHeight="1" thickBot="1" x14ac:dyDescent="0.4">
      <c r="B22" s="62" t="s">
        <v>676</v>
      </c>
      <c r="C22" s="57">
        <v>20</v>
      </c>
      <c r="D22" s="105">
        <f>IF('G-ServicesFinanciers'!I6="Complet",1,0)</f>
        <v>0</v>
      </c>
      <c r="H22"/>
      <c r="J22"/>
      <c r="K22"/>
      <c r="M22"/>
      <c r="N22"/>
      <c r="P22"/>
      <c r="S22"/>
      <c r="V22"/>
    </row>
    <row r="23" spans="2:22" ht="15" customHeight="1" x14ac:dyDescent="0.35">
      <c r="B23"/>
      <c r="C23"/>
      <c r="D23"/>
      <c r="H23" s="486">
        <f>+Identification!G14</f>
        <v>2024</v>
      </c>
      <c r="I23" s="487"/>
      <c r="J23" s="488"/>
      <c r="K23" s="486">
        <f>+H23+1</f>
        <v>2025</v>
      </c>
      <c r="L23" s="487"/>
      <c r="M23" s="488"/>
      <c r="N23" s="486">
        <f>+K23+1</f>
        <v>2026</v>
      </c>
      <c r="O23" s="487"/>
      <c r="P23" s="488"/>
      <c r="Q23" s="486">
        <f>+N23+1</f>
        <v>2027</v>
      </c>
      <c r="R23" s="487"/>
      <c r="S23" s="488"/>
      <c r="T23" s="486">
        <f>+Q23+1</f>
        <v>2028</v>
      </c>
      <c r="U23" s="487"/>
      <c r="V23" s="488"/>
    </row>
    <row r="24" spans="2:22" ht="35.5" customHeight="1" x14ac:dyDescent="0.35">
      <c r="B24"/>
      <c r="C24"/>
      <c r="D24"/>
      <c r="E24" s="69" t="s">
        <v>243</v>
      </c>
      <c r="F24" s="69" t="s">
        <v>171</v>
      </c>
      <c r="G24" s="69" t="s">
        <v>175</v>
      </c>
      <c r="H24" s="203" t="s">
        <v>173</v>
      </c>
      <c r="I24" s="70" t="s">
        <v>177</v>
      </c>
      <c r="J24" s="468" t="s">
        <v>484</v>
      </c>
      <c r="K24" s="469" t="s">
        <v>485</v>
      </c>
      <c r="L24" s="70" t="s">
        <v>486</v>
      </c>
      <c r="M24" s="468" t="s">
        <v>487</v>
      </c>
      <c r="N24" s="469" t="s">
        <v>488</v>
      </c>
      <c r="O24" s="70" t="s">
        <v>489</v>
      </c>
      <c r="P24" s="468" t="s">
        <v>490</v>
      </c>
      <c r="Q24" s="70" t="s">
        <v>491</v>
      </c>
      <c r="R24" s="70" t="s">
        <v>492</v>
      </c>
      <c r="S24" s="468" t="s">
        <v>493</v>
      </c>
      <c r="T24" s="70" t="s">
        <v>494</v>
      </c>
      <c r="U24" s="70" t="s">
        <v>495</v>
      </c>
      <c r="V24" s="204" t="s">
        <v>496</v>
      </c>
    </row>
    <row r="25" spans="2:22" x14ac:dyDescent="0.35">
      <c r="B25"/>
      <c r="C25"/>
      <c r="D25"/>
      <c r="E25" s="29" t="str">
        <f t="shared" ref="E25:E54" si="5">IF(F25="","",ROW(A1))</f>
        <v/>
      </c>
      <c r="F25" s="27"/>
      <c r="G25" s="27"/>
      <c r="H25" s="249"/>
      <c r="I25" s="191"/>
      <c r="J25" s="538"/>
      <c r="K25" s="190"/>
      <c r="L25" s="126"/>
      <c r="M25" s="189"/>
      <c r="N25" s="190"/>
      <c r="O25" s="126"/>
      <c r="P25" s="189"/>
      <c r="Q25" s="126"/>
      <c r="R25" s="126"/>
      <c r="S25" s="189"/>
      <c r="T25" s="190"/>
      <c r="U25" s="126"/>
      <c r="V25" s="250"/>
    </row>
    <row r="26" spans="2:22" x14ac:dyDescent="0.35">
      <c r="B26"/>
      <c r="C26"/>
      <c r="D26"/>
      <c r="E26" s="29" t="str">
        <f t="shared" si="5"/>
        <v/>
      </c>
      <c r="F26" s="27"/>
      <c r="G26" s="27"/>
      <c r="H26" s="249"/>
      <c r="I26" s="191"/>
      <c r="J26" s="538"/>
      <c r="K26" s="190"/>
      <c r="L26" s="126"/>
      <c r="M26" s="189"/>
      <c r="N26" s="190"/>
      <c r="O26" s="126"/>
      <c r="P26" s="189"/>
      <c r="Q26" s="126"/>
      <c r="R26" s="126"/>
      <c r="S26" s="189"/>
      <c r="T26" s="190"/>
      <c r="U26" s="126"/>
      <c r="V26" s="250"/>
    </row>
    <row r="27" spans="2:22" x14ac:dyDescent="0.35">
      <c r="B27"/>
      <c r="C27"/>
      <c r="D27"/>
      <c r="E27" s="29" t="str">
        <f t="shared" si="5"/>
        <v/>
      </c>
      <c r="F27" s="27"/>
      <c r="G27" s="27"/>
      <c r="H27" s="249"/>
      <c r="I27" s="191"/>
      <c r="J27" s="538"/>
      <c r="K27" s="190"/>
      <c r="L27" s="126"/>
      <c r="M27" s="189"/>
      <c r="N27" s="190"/>
      <c r="O27" s="126"/>
      <c r="P27" s="189"/>
      <c r="Q27" s="126"/>
      <c r="R27" s="126"/>
      <c r="S27" s="189"/>
      <c r="T27" s="190"/>
      <c r="U27" s="126"/>
      <c r="V27" s="250"/>
    </row>
    <row r="28" spans="2:22" x14ac:dyDescent="0.35">
      <c r="B28"/>
      <c r="C28"/>
      <c r="D28"/>
      <c r="E28" s="29" t="str">
        <f t="shared" si="5"/>
        <v/>
      </c>
      <c r="F28" s="27"/>
      <c r="G28" s="27"/>
      <c r="H28" s="249"/>
      <c r="I28" s="191"/>
      <c r="J28" s="538"/>
      <c r="K28" s="190"/>
      <c r="L28" s="126"/>
      <c r="M28" s="189"/>
      <c r="N28" s="190"/>
      <c r="O28" s="126"/>
      <c r="P28" s="189"/>
      <c r="Q28" s="126"/>
      <c r="R28" s="126"/>
      <c r="S28" s="189"/>
      <c r="T28" s="190"/>
      <c r="U28" s="126"/>
      <c r="V28" s="250"/>
    </row>
    <row r="29" spans="2:22" x14ac:dyDescent="0.35">
      <c r="B29"/>
      <c r="C29"/>
      <c r="D29"/>
      <c r="E29" s="29" t="str">
        <f t="shared" si="5"/>
        <v/>
      </c>
      <c r="F29" s="27"/>
      <c r="G29" s="27"/>
      <c r="H29" s="249"/>
      <c r="I29" s="191"/>
      <c r="J29" s="538"/>
      <c r="K29" s="192"/>
      <c r="L29" s="126"/>
      <c r="M29" s="189"/>
      <c r="N29" s="192"/>
      <c r="O29" s="126"/>
      <c r="P29" s="189"/>
      <c r="Q29" s="126"/>
      <c r="R29" s="126"/>
      <c r="S29" s="189"/>
      <c r="T29" s="126"/>
      <c r="U29" s="126"/>
      <c r="V29" s="250"/>
    </row>
    <row r="30" spans="2:22" x14ac:dyDescent="0.35">
      <c r="B30"/>
      <c r="C30"/>
      <c r="D30"/>
      <c r="E30" s="29" t="str">
        <f t="shared" si="5"/>
        <v/>
      </c>
      <c r="F30" s="27"/>
      <c r="G30" s="27"/>
      <c r="H30" s="249"/>
      <c r="I30" s="191"/>
      <c r="J30" s="538"/>
      <c r="K30" s="192"/>
      <c r="L30" s="126"/>
      <c r="M30" s="189"/>
      <c r="N30" s="192"/>
      <c r="O30" s="126"/>
      <c r="P30" s="189"/>
      <c r="Q30" s="126"/>
      <c r="R30" s="126"/>
      <c r="S30" s="189"/>
      <c r="T30" s="126"/>
      <c r="U30" s="126"/>
      <c r="V30" s="250"/>
    </row>
    <row r="31" spans="2:22" x14ac:dyDescent="0.35">
      <c r="B31"/>
      <c r="C31"/>
      <c r="D31"/>
      <c r="E31" s="29" t="str">
        <f t="shared" si="5"/>
        <v/>
      </c>
      <c r="F31" s="27"/>
      <c r="G31" s="27"/>
      <c r="H31" s="249"/>
      <c r="I31" s="191"/>
      <c r="J31" s="538"/>
      <c r="K31" s="192"/>
      <c r="L31" s="126"/>
      <c r="M31" s="189"/>
      <c r="N31" s="192"/>
      <c r="O31" s="126"/>
      <c r="P31" s="189"/>
      <c r="Q31" s="126"/>
      <c r="R31" s="126"/>
      <c r="S31" s="189"/>
      <c r="T31" s="126"/>
      <c r="U31" s="126"/>
      <c r="V31" s="250"/>
    </row>
    <row r="32" spans="2:22" x14ac:dyDescent="0.35">
      <c r="B32"/>
      <c r="C32"/>
      <c r="D32"/>
      <c r="E32" s="29" t="str">
        <f t="shared" si="5"/>
        <v/>
      </c>
      <c r="F32" s="27"/>
      <c r="G32" s="27"/>
      <c r="H32" s="249"/>
      <c r="I32" s="191"/>
      <c r="J32" s="538"/>
      <c r="K32" s="192"/>
      <c r="L32" s="126"/>
      <c r="M32" s="189"/>
      <c r="N32" s="192"/>
      <c r="O32" s="126"/>
      <c r="P32" s="189"/>
      <c r="Q32" s="126"/>
      <c r="R32" s="126"/>
      <c r="S32" s="189"/>
      <c r="T32" s="126"/>
      <c r="U32" s="126"/>
      <c r="V32" s="250"/>
    </row>
    <row r="33" spans="2:22" x14ac:dyDescent="0.35">
      <c r="B33"/>
      <c r="C33"/>
      <c r="D33"/>
      <c r="E33" s="29" t="str">
        <f t="shared" si="5"/>
        <v/>
      </c>
      <c r="F33" s="27"/>
      <c r="G33" s="27"/>
      <c r="H33" s="249"/>
      <c r="I33" s="191"/>
      <c r="J33" s="538"/>
      <c r="K33" s="192"/>
      <c r="L33" s="126"/>
      <c r="M33" s="189"/>
      <c r="N33" s="192"/>
      <c r="O33" s="126"/>
      <c r="P33" s="189"/>
      <c r="Q33" s="126"/>
      <c r="R33" s="126"/>
      <c r="S33" s="189"/>
      <c r="T33" s="126"/>
      <c r="U33" s="126"/>
      <c r="V33" s="250"/>
    </row>
    <row r="34" spans="2:22" x14ac:dyDescent="0.35">
      <c r="B34"/>
      <c r="C34"/>
      <c r="D34"/>
      <c r="E34" s="29" t="str">
        <f t="shared" si="5"/>
        <v/>
      </c>
      <c r="F34" s="27"/>
      <c r="G34" s="27"/>
      <c r="H34" s="249"/>
      <c r="I34" s="191"/>
      <c r="J34" s="538"/>
      <c r="K34" s="192"/>
      <c r="L34" s="126"/>
      <c r="M34" s="189"/>
      <c r="N34" s="192"/>
      <c r="O34" s="126"/>
      <c r="P34" s="189"/>
      <c r="Q34" s="126"/>
      <c r="R34" s="126"/>
      <c r="S34" s="189"/>
      <c r="T34" s="126"/>
      <c r="U34" s="126"/>
      <c r="V34" s="250"/>
    </row>
    <row r="35" spans="2:22" x14ac:dyDescent="0.35">
      <c r="B35"/>
      <c r="C35"/>
      <c r="D35"/>
      <c r="E35" s="29" t="str">
        <f t="shared" si="5"/>
        <v/>
      </c>
      <c r="F35" s="27"/>
      <c r="G35" s="27"/>
      <c r="H35" s="249"/>
      <c r="I35" s="191"/>
      <c r="J35" s="538"/>
      <c r="K35" s="192"/>
      <c r="L35" s="126"/>
      <c r="M35" s="189"/>
      <c r="N35" s="192"/>
      <c r="O35" s="126"/>
      <c r="P35" s="189"/>
      <c r="Q35" s="126"/>
      <c r="R35" s="126"/>
      <c r="S35" s="189"/>
      <c r="T35" s="126"/>
      <c r="U35" s="126"/>
      <c r="V35" s="250"/>
    </row>
    <row r="36" spans="2:22" x14ac:dyDescent="0.35">
      <c r="B36"/>
      <c r="C36"/>
      <c r="D36"/>
      <c r="E36" s="29" t="str">
        <f t="shared" si="5"/>
        <v/>
      </c>
      <c r="F36" s="27"/>
      <c r="G36" s="27"/>
      <c r="H36" s="249"/>
      <c r="I36" s="191"/>
      <c r="J36" s="538"/>
      <c r="K36" s="192"/>
      <c r="L36" s="126"/>
      <c r="M36" s="189"/>
      <c r="N36" s="192"/>
      <c r="O36" s="126"/>
      <c r="P36" s="189"/>
      <c r="Q36" s="126"/>
      <c r="R36" s="126"/>
      <c r="S36" s="189"/>
      <c r="T36" s="126"/>
      <c r="U36" s="126"/>
      <c r="V36" s="250"/>
    </row>
    <row r="37" spans="2:22" x14ac:dyDescent="0.35">
      <c r="B37"/>
      <c r="C37"/>
      <c r="D37"/>
      <c r="E37" s="29" t="str">
        <f t="shared" si="5"/>
        <v/>
      </c>
      <c r="F37" s="27"/>
      <c r="G37" s="27"/>
      <c r="H37" s="249"/>
      <c r="I37" s="191"/>
      <c r="J37" s="538"/>
      <c r="K37" s="192"/>
      <c r="L37" s="126"/>
      <c r="M37" s="189"/>
      <c r="N37" s="192"/>
      <c r="O37" s="126"/>
      <c r="P37" s="189"/>
      <c r="Q37" s="126"/>
      <c r="R37" s="126"/>
      <c r="S37" s="189"/>
      <c r="T37" s="126"/>
      <c r="U37" s="126"/>
      <c r="V37" s="250"/>
    </row>
    <row r="38" spans="2:22" x14ac:dyDescent="0.35">
      <c r="B38"/>
      <c r="C38"/>
      <c r="D38"/>
      <c r="E38" s="29" t="str">
        <f t="shared" si="5"/>
        <v/>
      </c>
      <c r="F38" s="27"/>
      <c r="G38" s="27"/>
      <c r="H38" s="249"/>
      <c r="I38" s="191"/>
      <c r="J38" s="538"/>
      <c r="K38" s="192"/>
      <c r="L38" s="126"/>
      <c r="M38" s="189"/>
      <c r="N38" s="192"/>
      <c r="O38" s="126"/>
      <c r="P38" s="189"/>
      <c r="Q38" s="126"/>
      <c r="R38" s="126"/>
      <c r="S38" s="189"/>
      <c r="T38" s="126"/>
      <c r="U38" s="126"/>
      <c r="V38" s="250"/>
    </row>
    <row r="39" spans="2:22" x14ac:dyDescent="0.35">
      <c r="B39"/>
      <c r="C39"/>
      <c r="D39"/>
      <c r="E39" s="29" t="str">
        <f t="shared" si="5"/>
        <v/>
      </c>
      <c r="F39" s="27"/>
      <c r="G39" s="27"/>
      <c r="H39" s="249"/>
      <c r="I39" s="191"/>
      <c r="J39" s="538"/>
      <c r="K39" s="192"/>
      <c r="L39" s="126"/>
      <c r="M39" s="189"/>
      <c r="N39" s="192"/>
      <c r="O39" s="126"/>
      <c r="P39" s="189"/>
      <c r="Q39" s="126"/>
      <c r="R39" s="126"/>
      <c r="S39" s="189"/>
      <c r="T39" s="126"/>
      <c r="U39" s="126"/>
      <c r="V39" s="250"/>
    </row>
    <row r="40" spans="2:22" x14ac:dyDescent="0.35">
      <c r="B40"/>
      <c r="C40"/>
      <c r="D40"/>
      <c r="E40" s="29" t="str">
        <f t="shared" si="5"/>
        <v/>
      </c>
      <c r="F40" s="27"/>
      <c r="G40" s="27"/>
      <c r="H40" s="249"/>
      <c r="I40" s="191"/>
      <c r="J40" s="538"/>
      <c r="K40" s="192"/>
      <c r="L40" s="126"/>
      <c r="M40" s="189"/>
      <c r="N40" s="192"/>
      <c r="O40" s="126"/>
      <c r="P40" s="189"/>
      <c r="Q40" s="126"/>
      <c r="R40" s="126"/>
      <c r="S40" s="189"/>
      <c r="T40" s="126"/>
      <c r="U40" s="126"/>
      <c r="V40" s="250"/>
    </row>
    <row r="41" spans="2:22" x14ac:dyDescent="0.35">
      <c r="B41"/>
      <c r="C41"/>
      <c r="D41"/>
      <c r="E41" s="29" t="str">
        <f t="shared" si="5"/>
        <v/>
      </c>
      <c r="F41" s="27"/>
      <c r="G41" s="27"/>
      <c r="H41" s="249"/>
      <c r="I41" s="191"/>
      <c r="J41" s="538"/>
      <c r="K41" s="192"/>
      <c r="L41" s="126"/>
      <c r="M41" s="189"/>
      <c r="N41" s="192"/>
      <c r="O41" s="126"/>
      <c r="P41" s="189"/>
      <c r="Q41" s="126"/>
      <c r="R41" s="126"/>
      <c r="S41" s="189"/>
      <c r="T41" s="126"/>
      <c r="U41" s="126"/>
      <c r="V41" s="250"/>
    </row>
    <row r="42" spans="2:22" x14ac:dyDescent="0.35">
      <c r="B42"/>
      <c r="C42"/>
      <c r="D42"/>
      <c r="E42" s="29" t="str">
        <f t="shared" si="5"/>
        <v/>
      </c>
      <c r="F42" s="27"/>
      <c r="G42" s="27"/>
      <c r="H42" s="249"/>
      <c r="I42" s="191"/>
      <c r="J42" s="538"/>
      <c r="K42" s="192"/>
      <c r="L42" s="126"/>
      <c r="M42" s="189"/>
      <c r="N42" s="192"/>
      <c r="O42" s="126"/>
      <c r="P42" s="189"/>
      <c r="Q42" s="126"/>
      <c r="R42" s="126"/>
      <c r="S42" s="189"/>
      <c r="T42" s="126"/>
      <c r="U42" s="126"/>
      <c r="V42" s="250"/>
    </row>
    <row r="43" spans="2:22" x14ac:dyDescent="0.35">
      <c r="B43"/>
      <c r="C43"/>
      <c r="D43"/>
      <c r="E43" s="29" t="str">
        <f t="shared" si="5"/>
        <v/>
      </c>
      <c r="F43" s="27"/>
      <c r="G43" s="27"/>
      <c r="H43" s="249"/>
      <c r="I43" s="191"/>
      <c r="J43" s="538"/>
      <c r="K43" s="192"/>
      <c r="L43" s="126"/>
      <c r="M43" s="189"/>
      <c r="N43" s="192"/>
      <c r="O43" s="126"/>
      <c r="P43" s="189"/>
      <c r="Q43" s="126"/>
      <c r="R43" s="126"/>
      <c r="S43" s="189"/>
      <c r="T43" s="126"/>
      <c r="U43" s="126"/>
      <c r="V43" s="250"/>
    </row>
    <row r="44" spans="2:22" x14ac:dyDescent="0.35">
      <c r="B44"/>
      <c r="C44"/>
      <c r="D44"/>
      <c r="E44" s="29" t="str">
        <f t="shared" si="5"/>
        <v/>
      </c>
      <c r="F44" s="27"/>
      <c r="G44" s="27"/>
      <c r="H44" s="249"/>
      <c r="I44" s="191"/>
      <c r="J44" s="538"/>
      <c r="K44" s="192"/>
      <c r="L44" s="126"/>
      <c r="M44" s="189"/>
      <c r="N44" s="192"/>
      <c r="O44" s="126"/>
      <c r="P44" s="189"/>
      <c r="Q44" s="126"/>
      <c r="R44" s="126"/>
      <c r="S44" s="189"/>
      <c r="T44" s="126"/>
      <c r="U44" s="126"/>
      <c r="V44" s="250"/>
    </row>
    <row r="45" spans="2:22" x14ac:dyDescent="0.35">
      <c r="B45"/>
      <c r="C45"/>
      <c r="D45"/>
      <c r="E45" s="29" t="str">
        <f t="shared" si="5"/>
        <v/>
      </c>
      <c r="F45" s="27"/>
      <c r="G45" s="27"/>
      <c r="H45" s="249"/>
      <c r="I45" s="191"/>
      <c r="J45" s="538"/>
      <c r="K45" s="192"/>
      <c r="L45" s="126"/>
      <c r="M45" s="189"/>
      <c r="N45" s="192"/>
      <c r="O45" s="126"/>
      <c r="P45" s="189"/>
      <c r="Q45" s="126"/>
      <c r="R45" s="126"/>
      <c r="S45" s="189"/>
      <c r="T45" s="126"/>
      <c r="U45" s="126"/>
      <c r="V45" s="250"/>
    </row>
    <row r="46" spans="2:22" x14ac:dyDescent="0.35">
      <c r="B46"/>
      <c r="C46"/>
      <c r="D46"/>
      <c r="E46" s="29" t="str">
        <f t="shared" si="5"/>
        <v/>
      </c>
      <c r="F46" s="27"/>
      <c r="G46" s="27"/>
      <c r="H46" s="249"/>
      <c r="I46" s="191"/>
      <c r="J46" s="538"/>
      <c r="K46" s="192"/>
      <c r="L46" s="126"/>
      <c r="M46" s="189"/>
      <c r="N46" s="192"/>
      <c r="O46" s="126"/>
      <c r="P46" s="189"/>
      <c r="Q46" s="126"/>
      <c r="R46" s="126"/>
      <c r="S46" s="189"/>
      <c r="T46" s="126"/>
      <c r="U46" s="126"/>
      <c r="V46" s="250"/>
    </row>
    <row r="47" spans="2:22" x14ac:dyDescent="0.35">
      <c r="B47"/>
      <c r="C47"/>
      <c r="D47"/>
      <c r="E47" s="29" t="str">
        <f t="shared" si="5"/>
        <v/>
      </c>
      <c r="F47" s="27"/>
      <c r="G47" s="27"/>
      <c r="H47" s="249"/>
      <c r="I47" s="191"/>
      <c r="J47" s="538"/>
      <c r="K47" s="192"/>
      <c r="L47" s="126"/>
      <c r="M47" s="189"/>
      <c r="N47" s="192"/>
      <c r="O47" s="126"/>
      <c r="P47" s="189"/>
      <c r="Q47" s="126"/>
      <c r="R47" s="126"/>
      <c r="S47" s="189"/>
      <c r="T47" s="126"/>
      <c r="U47" s="126"/>
      <c r="V47" s="250"/>
    </row>
    <row r="48" spans="2:22" x14ac:dyDescent="0.35">
      <c r="B48"/>
      <c r="C48"/>
      <c r="D48"/>
      <c r="E48" s="29" t="str">
        <f t="shared" si="5"/>
        <v/>
      </c>
      <c r="F48" s="27"/>
      <c r="G48" s="27"/>
      <c r="H48" s="249"/>
      <c r="I48" s="191"/>
      <c r="J48" s="538"/>
      <c r="K48" s="192"/>
      <c r="L48" s="126"/>
      <c r="M48" s="189"/>
      <c r="N48" s="192"/>
      <c r="O48" s="126"/>
      <c r="P48" s="189"/>
      <c r="Q48" s="126"/>
      <c r="R48" s="126"/>
      <c r="S48" s="189"/>
      <c r="T48" s="126"/>
      <c r="U48" s="126"/>
      <c r="V48" s="250"/>
    </row>
    <row r="49" spans="2:22" x14ac:dyDescent="0.35">
      <c r="B49"/>
      <c r="C49"/>
      <c r="D49"/>
      <c r="E49" s="29" t="str">
        <f t="shared" si="5"/>
        <v/>
      </c>
      <c r="F49" s="27"/>
      <c r="G49" s="27"/>
      <c r="H49" s="249"/>
      <c r="I49" s="191"/>
      <c r="J49" s="538"/>
      <c r="K49" s="192"/>
      <c r="L49" s="126"/>
      <c r="M49" s="189"/>
      <c r="N49" s="192"/>
      <c r="O49" s="126"/>
      <c r="P49" s="189"/>
      <c r="Q49" s="126"/>
      <c r="R49" s="126"/>
      <c r="S49" s="189"/>
      <c r="T49" s="126"/>
      <c r="U49" s="126"/>
      <c r="V49" s="250"/>
    </row>
    <row r="50" spans="2:22" x14ac:dyDescent="0.35">
      <c r="B50"/>
      <c r="C50"/>
      <c r="D50"/>
      <c r="E50" s="29" t="str">
        <f t="shared" si="5"/>
        <v/>
      </c>
      <c r="F50" s="27"/>
      <c r="G50" s="27"/>
      <c r="H50" s="249"/>
      <c r="I50" s="191"/>
      <c r="J50" s="538"/>
      <c r="K50" s="192"/>
      <c r="L50" s="126"/>
      <c r="M50" s="189"/>
      <c r="N50" s="192"/>
      <c r="O50" s="126"/>
      <c r="P50" s="189"/>
      <c r="Q50" s="126"/>
      <c r="R50" s="126"/>
      <c r="S50" s="189"/>
      <c r="T50" s="126"/>
      <c r="U50" s="126"/>
      <c r="V50" s="250"/>
    </row>
    <row r="51" spans="2:22" x14ac:dyDescent="0.35">
      <c r="B51"/>
      <c r="C51"/>
      <c r="D51"/>
      <c r="E51" s="29" t="str">
        <f t="shared" si="5"/>
        <v/>
      </c>
      <c r="F51" s="27"/>
      <c r="G51" s="27"/>
      <c r="H51" s="249"/>
      <c r="I51" s="191"/>
      <c r="J51" s="538"/>
      <c r="K51" s="192"/>
      <c r="L51" s="126"/>
      <c r="M51" s="189"/>
      <c r="N51" s="192"/>
      <c r="O51" s="126"/>
      <c r="P51" s="189"/>
      <c r="Q51" s="126"/>
      <c r="R51" s="126"/>
      <c r="S51" s="189"/>
      <c r="T51" s="126"/>
      <c r="U51" s="126"/>
      <c r="V51" s="250"/>
    </row>
    <row r="52" spans="2:22" x14ac:dyDescent="0.35">
      <c r="B52"/>
      <c r="C52"/>
      <c r="D52"/>
      <c r="E52" s="29" t="str">
        <f t="shared" si="5"/>
        <v/>
      </c>
      <c r="F52" s="27"/>
      <c r="G52" s="27"/>
      <c r="H52" s="249"/>
      <c r="I52" s="191"/>
      <c r="J52" s="538"/>
      <c r="K52" s="192"/>
      <c r="L52" s="126"/>
      <c r="M52" s="189"/>
      <c r="N52" s="192"/>
      <c r="O52" s="126"/>
      <c r="P52" s="189"/>
      <c r="Q52" s="126"/>
      <c r="R52" s="126"/>
      <c r="S52" s="189"/>
      <c r="T52" s="126"/>
      <c r="U52" s="126"/>
      <c r="V52" s="250"/>
    </row>
    <row r="53" spans="2:22" x14ac:dyDescent="0.35">
      <c r="B53"/>
      <c r="C53"/>
      <c r="D53"/>
      <c r="E53" s="29" t="str">
        <f t="shared" si="5"/>
        <v/>
      </c>
      <c r="F53" s="27"/>
      <c r="G53" s="27"/>
      <c r="H53" s="249"/>
      <c r="I53" s="191"/>
      <c r="J53" s="538"/>
      <c r="K53" s="192"/>
      <c r="L53" s="126"/>
      <c r="M53" s="189"/>
      <c r="N53" s="192"/>
      <c r="O53" s="126"/>
      <c r="P53" s="189"/>
      <c r="Q53" s="126"/>
      <c r="R53" s="126"/>
      <c r="S53" s="189"/>
      <c r="T53" s="126"/>
      <c r="U53" s="126"/>
      <c r="V53" s="250"/>
    </row>
    <row r="54" spans="2:22" ht="15" thickBot="1" x14ac:dyDescent="0.4">
      <c r="B54"/>
      <c r="C54"/>
      <c r="D54"/>
      <c r="E54" s="29" t="str">
        <f t="shared" si="5"/>
        <v/>
      </c>
      <c r="F54" s="27"/>
      <c r="G54" s="27"/>
      <c r="H54" s="251"/>
      <c r="I54" s="252"/>
      <c r="J54" s="538"/>
      <c r="K54" s="254"/>
      <c r="L54" s="255"/>
      <c r="M54" s="253"/>
      <c r="N54" s="254"/>
      <c r="O54" s="255"/>
      <c r="P54" s="253"/>
      <c r="Q54" s="255"/>
      <c r="R54" s="255"/>
      <c r="S54" s="253"/>
      <c r="T54" s="255"/>
      <c r="U54" s="255"/>
      <c r="V54" s="256"/>
    </row>
    <row r="55" spans="2:22" x14ac:dyDescent="0.35">
      <c r="B55"/>
      <c r="C55"/>
      <c r="D55"/>
    </row>
    <row r="56" spans="2:22" x14ac:dyDescent="0.35">
      <c r="B56"/>
      <c r="C56"/>
      <c r="D56"/>
    </row>
    <row r="57" spans="2:22" x14ac:dyDescent="0.35">
      <c r="B57"/>
      <c r="C57"/>
      <c r="D57"/>
    </row>
    <row r="58" spans="2:22" x14ac:dyDescent="0.35">
      <c r="B58"/>
      <c r="C58"/>
      <c r="D58"/>
    </row>
    <row r="59" spans="2:22" x14ac:dyDescent="0.35">
      <c r="B59"/>
      <c r="C59"/>
      <c r="D59"/>
    </row>
    <row r="60" spans="2:22" x14ac:dyDescent="0.35">
      <c r="B60"/>
      <c r="C60"/>
      <c r="D60"/>
    </row>
    <row r="61" spans="2:22" x14ac:dyDescent="0.35">
      <c r="B61"/>
      <c r="C61"/>
      <c r="D61"/>
    </row>
    <row r="62" spans="2:22" x14ac:dyDescent="0.35">
      <c r="B62"/>
      <c r="C62"/>
      <c r="D62"/>
    </row>
    <row r="63" spans="2:22" x14ac:dyDescent="0.35">
      <c r="B63"/>
      <c r="C63"/>
      <c r="D63"/>
    </row>
    <row r="64" spans="2:22" x14ac:dyDescent="0.35">
      <c r="B64"/>
      <c r="C64"/>
      <c r="D64"/>
    </row>
    <row r="65" spans="2:22" x14ac:dyDescent="0.35">
      <c r="B65"/>
      <c r="C65"/>
      <c r="D65"/>
    </row>
    <row r="66" spans="2:22" x14ac:dyDescent="0.35">
      <c r="B66"/>
      <c r="C66"/>
      <c r="D66"/>
    </row>
    <row r="69" spans="2:22" ht="42.65" customHeight="1" x14ac:dyDescent="0.35">
      <c r="E69" s="69" t="s">
        <v>243</v>
      </c>
      <c r="F69" s="69" t="s">
        <v>171</v>
      </c>
      <c r="G69" s="69" t="s">
        <v>175</v>
      </c>
      <c r="H69" s="469" t="s">
        <v>173</v>
      </c>
      <c r="I69" s="70" t="s">
        <v>177</v>
      </c>
      <c r="J69" s="468" t="s">
        <v>484</v>
      </c>
      <c r="K69" s="469" t="s">
        <v>485</v>
      </c>
      <c r="L69" s="70" t="s">
        <v>486</v>
      </c>
      <c r="M69" s="468" t="s">
        <v>487</v>
      </c>
      <c r="N69" s="469" t="s">
        <v>488</v>
      </c>
      <c r="O69" s="70" t="s">
        <v>489</v>
      </c>
      <c r="P69" s="468" t="s">
        <v>490</v>
      </c>
      <c r="Q69" s="70" t="s">
        <v>491</v>
      </c>
      <c r="R69" s="70" t="s">
        <v>492</v>
      </c>
      <c r="S69" s="468" t="s">
        <v>493</v>
      </c>
      <c r="T69" s="70" t="s">
        <v>494</v>
      </c>
      <c r="U69" s="70" t="s">
        <v>495</v>
      </c>
      <c r="V69" s="468" t="s">
        <v>496</v>
      </c>
    </row>
    <row r="70" spans="2:22" x14ac:dyDescent="0.35">
      <c r="E70" s="29">
        <v>1</v>
      </c>
      <c r="F70" s="8"/>
      <c r="G70" s="8"/>
      <c r="H70" s="490"/>
      <c r="I70" s="59"/>
      <c r="J70" s="489"/>
      <c r="K70" s="473"/>
      <c r="L70" s="8"/>
      <c r="M70" s="489"/>
      <c r="N70" s="473"/>
      <c r="O70" s="8"/>
      <c r="P70" s="489"/>
      <c r="Q70" s="8"/>
      <c r="R70" s="8"/>
      <c r="S70" s="489"/>
      <c r="T70" s="8"/>
      <c r="U70" s="8"/>
      <c r="V70" s="489"/>
    </row>
    <row r="71" spans="2:22" x14ac:dyDescent="0.35">
      <c r="E71" s="29">
        <f>E70+1</f>
        <v>2</v>
      </c>
      <c r="F71" s="8"/>
      <c r="G71" s="8"/>
      <c r="H71" s="490"/>
      <c r="I71" s="59"/>
      <c r="J71" s="489"/>
      <c r="K71" s="473"/>
      <c r="L71" s="8"/>
      <c r="M71" s="489"/>
      <c r="N71" s="473"/>
      <c r="O71" s="8"/>
      <c r="P71" s="489"/>
      <c r="Q71" s="8"/>
      <c r="R71" s="8"/>
      <c r="S71" s="489"/>
      <c r="T71" s="8"/>
      <c r="U71" s="8"/>
      <c r="V71" s="489"/>
    </row>
    <row r="72" spans="2:22" x14ac:dyDescent="0.35">
      <c r="E72" s="29">
        <f t="shared" ref="E72:E99" si="6">E71+1</f>
        <v>3</v>
      </c>
      <c r="F72" s="8"/>
      <c r="G72" s="8"/>
      <c r="H72" s="490"/>
      <c r="I72" s="59"/>
      <c r="J72" s="489"/>
      <c r="K72" s="473"/>
      <c r="L72" s="8"/>
      <c r="M72" s="489"/>
      <c r="N72" s="473"/>
      <c r="O72" s="8"/>
      <c r="P72" s="489"/>
      <c r="Q72" s="8"/>
      <c r="R72" s="8"/>
      <c r="S72" s="489"/>
      <c r="T72" s="8"/>
      <c r="U72" s="8"/>
      <c r="V72" s="489"/>
    </row>
    <row r="73" spans="2:22" x14ac:dyDescent="0.35">
      <c r="E73" s="29">
        <f t="shared" si="6"/>
        <v>4</v>
      </c>
      <c r="F73" s="8"/>
      <c r="G73" s="8"/>
      <c r="H73" s="490"/>
      <c r="I73" s="59"/>
      <c r="J73" s="489"/>
      <c r="K73" s="473"/>
      <c r="L73" s="8"/>
      <c r="M73" s="489"/>
      <c r="N73" s="473"/>
      <c r="O73" s="8"/>
      <c r="P73" s="489"/>
      <c r="Q73" s="8"/>
      <c r="R73" s="8"/>
      <c r="S73" s="489"/>
      <c r="T73" s="8"/>
      <c r="U73" s="8"/>
      <c r="V73" s="489"/>
    </row>
    <row r="74" spans="2:22" x14ac:dyDescent="0.35">
      <c r="E74" s="29">
        <f t="shared" si="6"/>
        <v>5</v>
      </c>
      <c r="F74" s="8"/>
      <c r="G74" s="8"/>
      <c r="H74" s="490"/>
      <c r="I74" s="59"/>
      <c r="J74" s="489"/>
      <c r="K74" s="473"/>
      <c r="L74" s="8"/>
      <c r="M74" s="489"/>
      <c r="N74" s="473"/>
      <c r="O74" s="8"/>
      <c r="P74" s="489"/>
      <c r="Q74" s="8"/>
      <c r="R74" s="8"/>
      <c r="S74" s="489"/>
      <c r="T74" s="8"/>
      <c r="U74" s="8"/>
      <c r="V74" s="489"/>
    </row>
    <row r="75" spans="2:22" x14ac:dyDescent="0.35">
      <c r="E75" s="29">
        <f t="shared" si="6"/>
        <v>6</v>
      </c>
      <c r="F75" s="8"/>
      <c r="G75" s="8"/>
      <c r="H75" s="490"/>
      <c r="I75" s="59"/>
      <c r="J75" s="489"/>
      <c r="K75" s="473"/>
      <c r="L75" s="8"/>
      <c r="M75" s="489"/>
      <c r="N75" s="473"/>
      <c r="O75" s="8"/>
      <c r="P75" s="489"/>
      <c r="Q75" s="8"/>
      <c r="R75" s="8"/>
      <c r="S75" s="489"/>
      <c r="T75" s="8"/>
      <c r="U75" s="8"/>
      <c r="V75" s="489"/>
    </row>
    <row r="76" spans="2:22" x14ac:dyDescent="0.35">
      <c r="E76" s="29">
        <f t="shared" si="6"/>
        <v>7</v>
      </c>
      <c r="F76" s="8"/>
      <c r="G76" s="8"/>
      <c r="H76" s="490"/>
      <c r="I76" s="59"/>
      <c r="J76" s="489"/>
      <c r="K76" s="473"/>
      <c r="L76" s="8"/>
      <c r="M76" s="489"/>
      <c r="N76" s="473"/>
      <c r="O76" s="8"/>
      <c r="P76" s="489"/>
      <c r="Q76" s="8"/>
      <c r="R76" s="8"/>
      <c r="S76" s="489"/>
      <c r="T76" s="8"/>
      <c r="U76" s="8"/>
      <c r="V76" s="489"/>
    </row>
    <row r="77" spans="2:22" x14ac:dyDescent="0.35">
      <c r="E77" s="29">
        <f t="shared" si="6"/>
        <v>8</v>
      </c>
      <c r="F77" s="8"/>
      <c r="G77" s="8"/>
      <c r="H77" s="490"/>
      <c r="I77" s="59"/>
      <c r="J77" s="489"/>
      <c r="K77" s="473"/>
      <c r="L77" s="8"/>
      <c r="M77" s="489"/>
      <c r="N77" s="473"/>
      <c r="O77" s="8"/>
      <c r="P77" s="489"/>
      <c r="Q77" s="8"/>
      <c r="R77" s="8"/>
      <c r="S77" s="489"/>
      <c r="T77" s="8"/>
      <c r="U77" s="8"/>
      <c r="V77" s="489"/>
    </row>
    <row r="78" spans="2:22" x14ac:dyDescent="0.35">
      <c r="E78" s="29">
        <f t="shared" si="6"/>
        <v>9</v>
      </c>
      <c r="F78" s="8"/>
      <c r="G78" s="8"/>
      <c r="H78" s="490"/>
      <c r="I78" s="59"/>
      <c r="J78" s="489"/>
      <c r="K78" s="473"/>
      <c r="L78" s="8"/>
      <c r="M78" s="489"/>
      <c r="N78" s="473"/>
      <c r="O78" s="8"/>
      <c r="P78" s="489"/>
      <c r="Q78" s="8"/>
      <c r="R78" s="8"/>
      <c r="S78" s="489"/>
      <c r="T78" s="8"/>
      <c r="U78" s="8"/>
      <c r="V78" s="489"/>
    </row>
    <row r="79" spans="2:22" x14ac:dyDescent="0.35">
      <c r="E79" s="29">
        <f t="shared" si="6"/>
        <v>10</v>
      </c>
      <c r="F79" s="8"/>
      <c r="G79" s="8"/>
      <c r="H79" s="490"/>
      <c r="I79" s="59"/>
      <c r="J79" s="489"/>
      <c r="K79" s="473"/>
      <c r="L79" s="8"/>
      <c r="M79" s="489"/>
      <c r="N79" s="473"/>
      <c r="O79" s="8"/>
      <c r="P79" s="489"/>
      <c r="Q79" s="8"/>
      <c r="R79" s="8"/>
      <c r="S79" s="489"/>
      <c r="T79" s="8"/>
      <c r="U79" s="8"/>
      <c r="V79" s="489"/>
    </row>
    <row r="80" spans="2:22" x14ac:dyDescent="0.35">
      <c r="E80" s="29">
        <f t="shared" si="6"/>
        <v>11</v>
      </c>
      <c r="F80" s="8"/>
      <c r="G80" s="8"/>
      <c r="H80" s="490"/>
      <c r="I80" s="59"/>
      <c r="J80" s="489"/>
      <c r="K80" s="473"/>
      <c r="L80" s="8"/>
      <c r="M80" s="489"/>
      <c r="N80" s="473"/>
      <c r="O80" s="8"/>
      <c r="P80" s="489"/>
      <c r="Q80" s="8"/>
      <c r="R80" s="8"/>
      <c r="S80" s="489"/>
      <c r="T80" s="8"/>
      <c r="U80" s="8"/>
      <c r="V80" s="489"/>
    </row>
    <row r="81" spans="2:22" x14ac:dyDescent="0.35">
      <c r="E81" s="29">
        <f t="shared" si="6"/>
        <v>12</v>
      </c>
      <c r="F81" s="8"/>
      <c r="G81" s="8"/>
      <c r="H81" s="490"/>
      <c r="I81" s="59"/>
      <c r="J81" s="489"/>
      <c r="K81" s="473"/>
      <c r="L81" s="8"/>
      <c r="M81" s="489"/>
      <c r="N81" s="473"/>
      <c r="O81" s="8"/>
      <c r="P81" s="489"/>
      <c r="Q81" s="8"/>
      <c r="R81" s="8"/>
      <c r="S81" s="489"/>
      <c r="T81" s="8"/>
      <c r="U81" s="8"/>
      <c r="V81" s="489"/>
    </row>
    <row r="82" spans="2:22" x14ac:dyDescent="0.35">
      <c r="B82" s="67"/>
      <c r="C82" s="19"/>
      <c r="E82" s="29">
        <f t="shared" si="6"/>
        <v>13</v>
      </c>
      <c r="F82" s="8"/>
      <c r="G82" s="8"/>
      <c r="H82" s="490"/>
      <c r="I82" s="59"/>
      <c r="J82" s="489"/>
      <c r="K82" s="473"/>
      <c r="L82" s="8"/>
      <c r="M82" s="489"/>
      <c r="N82" s="473"/>
      <c r="O82" s="8"/>
      <c r="P82" s="489"/>
      <c r="Q82" s="8"/>
      <c r="R82" s="8"/>
      <c r="S82" s="489"/>
      <c r="T82" s="8"/>
      <c r="U82" s="8"/>
      <c r="V82" s="489"/>
    </row>
    <row r="83" spans="2:22" x14ac:dyDescent="0.35">
      <c r="E83" s="29">
        <f t="shared" si="6"/>
        <v>14</v>
      </c>
      <c r="F83" s="8"/>
      <c r="G83" s="8"/>
      <c r="H83" s="490"/>
      <c r="I83" s="59"/>
      <c r="J83" s="489"/>
      <c r="K83" s="473"/>
      <c r="L83" s="8"/>
      <c r="M83" s="489"/>
      <c r="N83" s="473"/>
      <c r="O83" s="8"/>
      <c r="P83" s="489"/>
      <c r="Q83" s="8"/>
      <c r="R83" s="8"/>
      <c r="S83" s="489"/>
      <c r="T83" s="8"/>
      <c r="U83" s="8"/>
      <c r="V83" s="489"/>
    </row>
    <row r="84" spans="2:22" x14ac:dyDescent="0.35">
      <c r="E84" s="29">
        <f t="shared" si="6"/>
        <v>15</v>
      </c>
      <c r="F84" s="8"/>
      <c r="G84" s="8"/>
      <c r="H84" s="490"/>
      <c r="I84" s="59"/>
      <c r="J84" s="489"/>
      <c r="K84" s="473"/>
      <c r="L84" s="8"/>
      <c r="M84" s="489"/>
      <c r="N84" s="473"/>
      <c r="O84" s="8"/>
      <c r="P84" s="489"/>
      <c r="Q84" s="8"/>
      <c r="R84" s="8"/>
      <c r="S84" s="489"/>
      <c r="T84" s="8"/>
      <c r="U84" s="8"/>
      <c r="V84" s="489"/>
    </row>
    <row r="85" spans="2:22" x14ac:dyDescent="0.35">
      <c r="E85" s="29">
        <f t="shared" si="6"/>
        <v>16</v>
      </c>
      <c r="F85" s="8"/>
      <c r="G85" s="8"/>
      <c r="H85" s="490"/>
      <c r="I85" s="59"/>
      <c r="J85" s="489"/>
      <c r="K85" s="473"/>
      <c r="L85" s="8"/>
      <c r="M85" s="489"/>
      <c r="N85" s="473"/>
      <c r="O85" s="8"/>
      <c r="P85" s="489"/>
      <c r="Q85" s="8"/>
      <c r="R85" s="8"/>
      <c r="S85" s="489"/>
      <c r="T85" s="8"/>
      <c r="U85" s="8"/>
      <c r="V85" s="489"/>
    </row>
    <row r="86" spans="2:22" x14ac:dyDescent="0.35">
      <c r="E86" s="29">
        <f t="shared" si="6"/>
        <v>17</v>
      </c>
      <c r="F86" s="8"/>
      <c r="G86" s="8"/>
      <c r="H86" s="490"/>
      <c r="I86" s="59"/>
      <c r="J86" s="489"/>
      <c r="K86" s="473"/>
      <c r="L86" s="8"/>
      <c r="M86" s="489"/>
      <c r="N86" s="473"/>
      <c r="O86" s="8"/>
      <c r="P86" s="489"/>
      <c r="Q86" s="8"/>
      <c r="R86" s="8"/>
      <c r="S86" s="489"/>
      <c r="T86" s="8"/>
      <c r="U86" s="8"/>
      <c r="V86" s="489"/>
    </row>
    <row r="87" spans="2:22" x14ac:dyDescent="0.35">
      <c r="E87" s="29">
        <f t="shared" si="6"/>
        <v>18</v>
      </c>
      <c r="F87" s="8"/>
      <c r="G87" s="8"/>
      <c r="H87" s="490"/>
      <c r="I87" s="59"/>
      <c r="J87" s="489"/>
      <c r="K87" s="473"/>
      <c r="L87" s="8"/>
      <c r="M87" s="489"/>
      <c r="N87" s="473"/>
      <c r="O87" s="8"/>
      <c r="P87" s="489"/>
      <c r="Q87" s="8"/>
      <c r="R87" s="8"/>
      <c r="S87" s="489"/>
      <c r="T87" s="8"/>
      <c r="U87" s="8"/>
      <c r="V87" s="489"/>
    </row>
    <row r="88" spans="2:22" x14ac:dyDescent="0.35">
      <c r="E88" s="29">
        <f t="shared" si="6"/>
        <v>19</v>
      </c>
      <c r="F88" s="8"/>
      <c r="G88" s="8"/>
      <c r="H88" s="490"/>
      <c r="I88" s="59"/>
      <c r="J88" s="489"/>
      <c r="K88" s="473"/>
      <c r="L88" s="8"/>
      <c r="M88" s="489"/>
      <c r="N88" s="473"/>
      <c r="O88" s="8"/>
      <c r="P88" s="489"/>
      <c r="Q88" s="8"/>
      <c r="R88" s="8"/>
      <c r="S88" s="489"/>
      <c r="T88" s="8"/>
      <c r="U88" s="8"/>
      <c r="V88" s="489"/>
    </row>
    <row r="89" spans="2:22" x14ac:dyDescent="0.35">
      <c r="E89" s="29">
        <f t="shared" si="6"/>
        <v>20</v>
      </c>
      <c r="F89" s="8"/>
      <c r="G89" s="8"/>
      <c r="H89" s="490"/>
      <c r="I89" s="59"/>
      <c r="J89" s="489"/>
      <c r="K89" s="473"/>
      <c r="L89" s="8"/>
      <c r="M89" s="489"/>
      <c r="N89" s="473"/>
      <c r="O89" s="8"/>
      <c r="P89" s="489"/>
      <c r="Q89" s="8"/>
      <c r="R89" s="8"/>
      <c r="S89" s="489"/>
      <c r="T89" s="8"/>
      <c r="U89" s="8"/>
      <c r="V89" s="489"/>
    </row>
    <row r="90" spans="2:22" x14ac:dyDescent="0.35">
      <c r="E90" s="29">
        <f t="shared" si="6"/>
        <v>21</v>
      </c>
      <c r="F90" s="8"/>
      <c r="G90" s="8"/>
      <c r="H90" s="490"/>
      <c r="I90" s="59"/>
      <c r="J90" s="489"/>
      <c r="K90" s="473"/>
      <c r="L90" s="8"/>
      <c r="M90" s="489"/>
      <c r="N90" s="473"/>
      <c r="O90" s="8"/>
      <c r="P90" s="489"/>
      <c r="Q90" s="8"/>
      <c r="R90" s="8"/>
      <c r="S90" s="489"/>
      <c r="T90" s="8"/>
      <c r="U90" s="8"/>
      <c r="V90" s="489"/>
    </row>
    <row r="91" spans="2:22" x14ac:dyDescent="0.35">
      <c r="E91" s="29">
        <f t="shared" si="6"/>
        <v>22</v>
      </c>
      <c r="F91" s="8"/>
      <c r="G91" s="8"/>
      <c r="H91" s="490"/>
      <c r="I91" s="59"/>
      <c r="J91" s="489"/>
      <c r="K91" s="473"/>
      <c r="L91" s="8"/>
      <c r="M91" s="489"/>
      <c r="N91" s="473"/>
      <c r="O91" s="8"/>
      <c r="P91" s="489"/>
      <c r="Q91" s="8"/>
      <c r="R91" s="8"/>
      <c r="S91" s="489"/>
      <c r="T91" s="8"/>
      <c r="U91" s="8"/>
      <c r="V91" s="489"/>
    </row>
    <row r="92" spans="2:22" x14ac:dyDescent="0.35">
      <c r="E92" s="29">
        <f t="shared" si="6"/>
        <v>23</v>
      </c>
      <c r="F92" s="8"/>
      <c r="G92" s="8"/>
      <c r="H92" s="490"/>
      <c r="I92" s="59"/>
      <c r="J92" s="489"/>
      <c r="K92" s="473"/>
      <c r="L92" s="8"/>
      <c r="M92" s="489"/>
      <c r="N92" s="473"/>
      <c r="O92" s="8"/>
      <c r="P92" s="489"/>
      <c r="Q92" s="8"/>
      <c r="R92" s="8"/>
      <c r="S92" s="489"/>
      <c r="T92" s="8"/>
      <c r="U92" s="8"/>
      <c r="V92" s="489"/>
    </row>
    <row r="93" spans="2:22" x14ac:dyDescent="0.35">
      <c r="E93" s="29">
        <f t="shared" si="6"/>
        <v>24</v>
      </c>
      <c r="F93" s="8"/>
      <c r="G93" s="8"/>
      <c r="H93" s="490"/>
      <c r="I93" s="59"/>
      <c r="J93" s="489"/>
      <c r="K93" s="473"/>
      <c r="L93" s="8"/>
      <c r="M93" s="489"/>
      <c r="N93" s="473"/>
      <c r="O93" s="8"/>
      <c r="P93" s="489"/>
      <c r="Q93" s="8"/>
      <c r="R93" s="8"/>
      <c r="S93" s="489"/>
      <c r="T93" s="8"/>
      <c r="U93" s="8"/>
      <c r="V93" s="489"/>
    </row>
    <row r="94" spans="2:22" x14ac:dyDescent="0.35">
      <c r="E94" s="29">
        <f t="shared" si="6"/>
        <v>25</v>
      </c>
      <c r="F94" s="8"/>
      <c r="G94" s="8"/>
      <c r="H94" s="490"/>
      <c r="I94" s="59"/>
      <c r="J94" s="489"/>
      <c r="K94" s="473"/>
      <c r="L94" s="8"/>
      <c r="M94" s="489"/>
      <c r="N94" s="473"/>
      <c r="O94" s="8"/>
      <c r="P94" s="489"/>
      <c r="Q94" s="8"/>
      <c r="R94" s="8"/>
      <c r="S94" s="489"/>
      <c r="T94" s="8"/>
      <c r="U94" s="8"/>
      <c r="V94" s="489"/>
    </row>
    <row r="95" spans="2:22" x14ac:dyDescent="0.35">
      <c r="E95" s="29">
        <f t="shared" si="6"/>
        <v>26</v>
      </c>
      <c r="F95" s="8"/>
      <c r="G95" s="8"/>
      <c r="H95" s="490"/>
      <c r="I95" s="59"/>
      <c r="J95" s="489"/>
      <c r="K95" s="473"/>
      <c r="L95" s="8"/>
      <c r="M95" s="489"/>
      <c r="N95" s="473"/>
      <c r="O95" s="8"/>
      <c r="P95" s="489"/>
      <c r="Q95" s="8"/>
      <c r="R95" s="8"/>
      <c r="S95" s="489"/>
      <c r="T95" s="8"/>
      <c r="U95" s="8"/>
      <c r="V95" s="489"/>
    </row>
    <row r="96" spans="2:22" x14ac:dyDescent="0.35">
      <c r="E96" s="29">
        <f t="shared" si="6"/>
        <v>27</v>
      </c>
      <c r="F96" s="8"/>
      <c r="G96" s="8"/>
      <c r="H96" s="490"/>
      <c r="I96" s="59"/>
      <c r="J96" s="489"/>
      <c r="K96" s="473"/>
      <c r="L96" s="8"/>
      <c r="M96" s="489"/>
      <c r="N96" s="473"/>
      <c r="O96" s="8"/>
      <c r="P96" s="489"/>
      <c r="Q96" s="8"/>
      <c r="R96" s="8"/>
      <c r="S96" s="489"/>
      <c r="T96" s="8"/>
      <c r="U96" s="8"/>
      <c r="V96" s="489"/>
    </row>
    <row r="97" spans="5:22" x14ac:dyDescent="0.35">
      <c r="E97" s="29">
        <f t="shared" si="6"/>
        <v>28</v>
      </c>
      <c r="F97" s="8"/>
      <c r="G97" s="8"/>
      <c r="H97" s="490"/>
      <c r="I97" s="59"/>
      <c r="J97" s="489"/>
      <c r="K97" s="473"/>
      <c r="L97" s="8"/>
      <c r="M97" s="489"/>
      <c r="N97" s="473"/>
      <c r="O97" s="8"/>
      <c r="P97" s="489"/>
      <c r="Q97" s="8"/>
      <c r="R97" s="8"/>
      <c r="S97" s="489"/>
      <c r="T97" s="8"/>
      <c r="U97" s="8"/>
      <c r="V97" s="489"/>
    </row>
    <row r="98" spans="5:22" x14ac:dyDescent="0.35">
      <c r="E98" s="29">
        <f t="shared" si="6"/>
        <v>29</v>
      </c>
      <c r="F98" s="8"/>
      <c r="G98" s="8"/>
      <c r="H98" s="490"/>
      <c r="I98" s="59"/>
      <c r="J98" s="489"/>
      <c r="K98" s="473"/>
      <c r="L98" s="8"/>
      <c r="M98" s="489"/>
      <c r="N98" s="473"/>
      <c r="O98" s="8"/>
      <c r="P98" s="489"/>
      <c r="Q98" s="8"/>
      <c r="R98" s="8"/>
      <c r="S98" s="489"/>
      <c r="T98" s="8"/>
      <c r="U98" s="8"/>
      <c r="V98" s="489"/>
    </row>
    <row r="99" spans="5:22" x14ac:dyDescent="0.35">
      <c r="E99" s="29">
        <f t="shared" si="6"/>
        <v>30</v>
      </c>
      <c r="F99" s="8"/>
      <c r="G99" s="8"/>
      <c r="H99" s="490"/>
      <c r="I99" s="59"/>
      <c r="J99" s="489"/>
      <c r="K99" s="473"/>
      <c r="L99" s="8"/>
      <c r="M99" s="489"/>
      <c r="N99" s="473"/>
      <c r="O99" s="8"/>
      <c r="P99" s="489"/>
      <c r="Q99" s="8"/>
      <c r="R99" s="8"/>
      <c r="S99" s="489"/>
      <c r="T99" s="8"/>
      <c r="U99" s="8"/>
      <c r="V99" s="489"/>
    </row>
  </sheetData>
  <phoneticPr fontId="4" type="noConversion"/>
  <conditionalFormatting sqref="B3:B22">
    <cfRule type="expression" dxfId="5"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I6">
    <cfRule type="cellIs" dxfId="4" priority="9" operator="equal">
      <formula>"Complet"</formula>
    </cfRule>
    <cfRule type="cellIs" dxfId="3" priority="10" operator="equal">
      <formula>"Incomplet"</formula>
    </cfRule>
  </conditionalFormatting>
  <dataValidations count="3">
    <dataValidation type="decimal" operator="greaterThan" allowBlank="1" showInputMessage="1" showErrorMessage="1" sqref="H70:V99 H25:V54" xr:uid="{787B6BC2-6F0A-4B13-94BC-04F578F3AFF5}">
      <formula1>0</formula1>
    </dataValidation>
    <dataValidation type="list" allowBlank="1" showInputMessage="1" showErrorMessage="1" sqref="I6" xr:uid="{ADC0F035-BAA1-440D-8769-30A3A38FE868}">
      <formula1>"Incomplet, Complet"</formula1>
    </dataValidation>
    <dataValidation type="list" allowBlank="1" showInputMessage="1" showErrorMessage="1" sqref="F25:F54" xr:uid="{046E0017-CA31-4AD8-894A-4FF36504067B}">
      <formula1>_Assurances</formula1>
    </dataValidation>
  </dataValidations>
  <hyperlinks>
    <hyperlink ref="B20" location="'F- RandD'!A1" display="13.RandD" xr:uid="{A48EAF12-90D0-42EF-9B18-AC5319649C74}"/>
    <hyperlink ref="B19" location="'F- TransfertTechno'!A1" display="12.TransfertTechno" xr:uid="{F18E85C7-8951-4FD7-B9DB-BF2288AA7744}"/>
    <hyperlink ref="B18" location="'F- DevCompetLocales'!A1" display="11.DevCompetLocales" xr:uid="{A87235EB-E696-4CB8-8313-4B3BA259FC28}"/>
    <hyperlink ref="B17" location="'E- DépensesLocales'!A1" display="10.DépensesLocales" xr:uid="{688BD4AB-5523-4BDA-AC4E-0EC8FAD7C9F1}"/>
    <hyperlink ref="B16" location="'D- ListeServicesLoc'!A1" display="09.ListeServicesLoc" xr:uid="{2A126FEE-F45C-457E-AB16-CF3ABB751CAA}"/>
    <hyperlink ref="B15" location="'D- Services Locaux'!A1" display="08.Services Locaux" xr:uid="{63CAAB50-DD88-4EE4-B841-095CD4783791}"/>
    <hyperlink ref="B14" location="'C- ListeBiensLoc'!A1" display="07.ListeBiensLoc" xr:uid="{568DCCF7-8DFD-445F-9F33-1771DC02A245}"/>
    <hyperlink ref="B13" location="'C- Biens Locaux'!A1" display="06.Biens Locaux" xr:uid="{48FEEE8F-9FA4-4163-814C-CD3ACE7AA4FF}"/>
    <hyperlink ref="B12" location="'B- Passation de M.'!A1" display="05.Passation de M." xr:uid="{E98E3BF4-A01D-41EF-859D-2DEFF290896A}"/>
    <hyperlink ref="B11" location="'B-Facilitations'!A1" display="04.Facilitations" xr:uid="{66C695AA-9BF4-4125-8033-6EA5F23974BB}"/>
    <hyperlink ref="B10" location="'A-Remplacement'!A1" display="03.Remplacement" xr:uid="{DFE58FFA-2DAC-4A56-9058-679A12225FDD}"/>
    <hyperlink ref="B9" location="'A-Formations'!A1" display="02.Formations" xr:uid="{195BB77B-799D-4436-B35B-E5CCB68DB9A5}"/>
    <hyperlink ref="B7" location="'A-Emploi'!A1" display="01.Emploi" xr:uid="{1693FF0A-BB45-4157-9AB1-1481E0737B1D}"/>
    <hyperlink ref="B6" location="RECAP!A1" display="RECAP" xr:uid="{C14B9547-11FB-41F8-880D-0EAEC092F527}"/>
    <hyperlink ref="B5" location="Identification!A1" display="Identification" xr:uid="{7DC42C9C-6CF9-4900-8670-9A67E20D9771}"/>
    <hyperlink ref="B4" location="Définitions!A1" display="Définitions" xr:uid="{A804F9B1-E5B0-491A-8806-C14838297FE9}"/>
    <hyperlink ref="B3" location="Instructions!A1" display="Instructions" xr:uid="{5E00AE0A-2F47-49AF-9673-91E66ECFBBD9}"/>
    <hyperlink ref="B8" location="IPL!A1" display="IPL" xr:uid="{27CAD8B8-4C75-4D1C-B11D-4B6A585B05DC}"/>
    <hyperlink ref="B22" location="'G-ServicesFinanciers'!A1" display="15.Finances" xr:uid="{78EB870C-D101-43A7-BABE-6A9136F3B1F9}"/>
    <hyperlink ref="B21" location="'G-Assurance'!A1" display="14. Assurance" xr:uid="{2826DE40-ACA4-4ADB-BFB3-8E8DBAD4BDF5}"/>
  </hyperlinks>
  <pageMargins left="0.7" right="0.7" top="0.75" bottom="0.75" header="0.3" footer="0.3"/>
  <pageSetup orientation="portrait"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F8B6-CF07-4300-8C38-3849AF960FD6}">
  <dimension ref="A1:AG82"/>
  <sheetViews>
    <sheetView showGridLines="0" showRowColHeaders="0" topLeftCell="A53" zoomScaleNormal="100" workbookViewId="0">
      <selection activeCell="F37" sqref="F37"/>
    </sheetView>
  </sheetViews>
  <sheetFormatPr baseColWidth="10" defaultColWidth="0" defaultRowHeight="14.5" x14ac:dyDescent="0.35"/>
  <cols>
    <col min="1" max="1" width="3.36328125" customWidth="1"/>
    <col min="2" max="2" width="18.81640625" style="60" customWidth="1"/>
    <col min="3" max="3" width="2.453125" style="55" hidden="1" customWidth="1"/>
    <col min="4" max="4" width="3.1796875" style="20" customWidth="1"/>
    <col min="5" max="5" width="5.54296875" customWidth="1"/>
    <col min="6" max="7" width="30.1796875" customWidth="1"/>
    <col min="8" max="8" width="23.81640625" style="503" customWidth="1"/>
    <col min="9" max="9" width="23.81640625" customWidth="1"/>
    <col min="10" max="10" width="10.453125" customWidth="1"/>
    <col min="11" max="11" width="23.81640625" style="503" customWidth="1"/>
    <col min="12" max="12" width="23.81640625" customWidth="1"/>
    <col min="13" max="13" width="10.453125" customWidth="1"/>
    <col min="14" max="14" width="23.81640625" style="503" customWidth="1"/>
    <col min="15" max="15" width="23.81640625" customWidth="1"/>
    <col min="16" max="16" width="10.453125" customWidth="1"/>
    <col min="17" max="17" width="23.81640625" style="503" customWidth="1"/>
    <col min="18" max="18" width="23.81640625" customWidth="1"/>
    <col min="19" max="19" width="10.453125" style="504" customWidth="1"/>
    <col min="20" max="20" width="23.81640625" style="503" customWidth="1"/>
    <col min="21" max="21" width="23.81640625" customWidth="1"/>
    <col min="22" max="22" width="10.453125" customWidth="1"/>
    <col min="23" max="23" width="8.81640625" style="503" customWidth="1"/>
    <col min="24" max="25" width="8.81640625" hidden="1" customWidth="1"/>
    <col min="26" max="26" width="8.81640625" style="492" hidden="1" customWidth="1"/>
    <col min="27" max="32" width="0" hidden="1" customWidth="1"/>
    <col min="33" max="33" width="0" style="492" hidden="1" customWidth="1"/>
    <col min="34" max="16384" width="8.81640625" hidden="1"/>
  </cols>
  <sheetData>
    <row r="1" spans="2:23" x14ac:dyDescent="0.35">
      <c r="E1" s="60"/>
      <c r="H1"/>
      <c r="K1"/>
      <c r="N1"/>
      <c r="Q1"/>
      <c r="S1"/>
      <c r="T1"/>
      <c r="W1"/>
    </row>
    <row r="2" spans="2:23" ht="14.5" customHeight="1" x14ac:dyDescent="0.35">
      <c r="B2" s="61"/>
      <c r="C2" s="56"/>
      <c r="E2" s="491" t="s">
        <v>169</v>
      </c>
      <c r="F2" s="491"/>
      <c r="G2" s="491"/>
      <c r="H2" s="491"/>
      <c r="I2" s="491"/>
      <c r="J2" s="491"/>
      <c r="K2" s="491"/>
      <c r="L2" s="491"/>
      <c r="M2" s="491"/>
      <c r="N2" s="491"/>
      <c r="O2" s="491"/>
      <c r="P2" s="491"/>
      <c r="Q2" s="491"/>
      <c r="R2" s="491"/>
      <c r="S2" s="491"/>
      <c r="T2" s="491"/>
      <c r="U2" s="491"/>
      <c r="V2" s="491"/>
      <c r="W2"/>
    </row>
    <row r="3" spans="2:23" ht="15.5" x14ac:dyDescent="0.35">
      <c r="B3" s="62" t="s">
        <v>1</v>
      </c>
      <c r="C3" s="57">
        <v>1</v>
      </c>
      <c r="D3" s="105">
        <f>IF(Instructions!H38="Complet",1,0)</f>
        <v>0</v>
      </c>
      <c r="G3" s="483" t="s">
        <v>497</v>
      </c>
      <c r="H3"/>
      <c r="K3"/>
      <c r="N3"/>
      <c r="Q3"/>
      <c r="S3"/>
      <c r="T3"/>
      <c r="W3"/>
    </row>
    <row r="4" spans="2:23" ht="15.5" x14ac:dyDescent="0.35">
      <c r="B4" s="62" t="s">
        <v>2</v>
      </c>
      <c r="C4" s="57">
        <v>2</v>
      </c>
      <c r="D4" s="105">
        <v>1</v>
      </c>
      <c r="G4" s="483"/>
      <c r="H4"/>
      <c r="K4"/>
      <c r="N4"/>
      <c r="Q4"/>
      <c r="S4"/>
      <c r="T4"/>
      <c r="W4"/>
    </row>
    <row r="5" spans="2:23" ht="15.5" x14ac:dyDescent="0.35">
      <c r="B5" s="62" t="s">
        <v>3</v>
      </c>
      <c r="C5" s="57">
        <v>3</v>
      </c>
      <c r="D5" s="105">
        <f>IF(Identification!G3="Complet",1,0)</f>
        <v>0</v>
      </c>
      <c r="G5" s="483"/>
      <c r="H5"/>
      <c r="K5"/>
      <c r="N5"/>
      <c r="Q5"/>
      <c r="S5"/>
      <c r="T5"/>
      <c r="W5"/>
    </row>
    <row r="6" spans="2:23" ht="15.5" x14ac:dyDescent="0.35">
      <c r="B6" s="62" t="s">
        <v>4</v>
      </c>
      <c r="C6" s="57">
        <v>4</v>
      </c>
      <c r="D6" s="105">
        <v>1</v>
      </c>
      <c r="G6" s="483"/>
      <c r="H6" s="30" t="s">
        <v>212</v>
      </c>
      <c r="I6" s="24" t="s">
        <v>471</v>
      </c>
      <c r="K6"/>
      <c r="N6"/>
      <c r="Q6"/>
      <c r="S6"/>
      <c r="T6"/>
      <c r="W6"/>
    </row>
    <row r="7" spans="2:23" ht="15.5" x14ac:dyDescent="0.35">
      <c r="B7" s="62" t="s">
        <v>5</v>
      </c>
      <c r="C7" s="57">
        <v>5</v>
      </c>
      <c r="D7" s="105">
        <f>IF('A-Emploi'!G5="Complet",1,0)</f>
        <v>0</v>
      </c>
      <c r="G7" s="483"/>
      <c r="H7"/>
      <c r="K7"/>
      <c r="N7"/>
      <c r="Q7"/>
      <c r="S7"/>
      <c r="T7"/>
      <c r="W7"/>
    </row>
    <row r="8" spans="2:23" ht="15.5" x14ac:dyDescent="0.35">
      <c r="B8" s="62" t="s">
        <v>6</v>
      </c>
      <c r="C8" s="57">
        <v>6</v>
      </c>
      <c r="D8" s="105">
        <v>1</v>
      </c>
      <c r="G8" s="483"/>
      <c r="H8"/>
      <c r="K8"/>
      <c r="N8"/>
      <c r="Q8"/>
      <c r="S8"/>
      <c r="T8"/>
      <c r="W8"/>
    </row>
    <row r="9" spans="2:23" x14ac:dyDescent="0.35">
      <c r="B9" s="62" t="s">
        <v>7</v>
      </c>
      <c r="C9" s="57">
        <v>7</v>
      </c>
      <c r="D9" s="105">
        <f>IF('A-Formations'!I5="Complet",1,0)</f>
        <v>0</v>
      </c>
      <c r="H9"/>
      <c r="K9"/>
      <c r="N9"/>
      <c r="Q9"/>
      <c r="S9"/>
      <c r="T9"/>
      <c r="W9"/>
    </row>
    <row r="10" spans="2:23" x14ac:dyDescent="0.35">
      <c r="B10" s="62" t="s">
        <v>8</v>
      </c>
      <c r="C10" s="57">
        <v>8</v>
      </c>
      <c r="D10" s="105">
        <f>IF('A-Remplacement'!I5="Complet",1,0)</f>
        <v>0</v>
      </c>
      <c r="H10"/>
      <c r="K10"/>
      <c r="N10"/>
      <c r="Q10"/>
      <c r="S10"/>
      <c r="T10"/>
      <c r="W10"/>
    </row>
    <row r="11" spans="2:23" x14ac:dyDescent="0.35">
      <c r="B11" s="62" t="s">
        <v>9</v>
      </c>
      <c r="C11" s="57">
        <v>9</v>
      </c>
      <c r="D11" s="105">
        <f>IF('B-Facilitations'!I5="Complet",1,0)</f>
        <v>0</v>
      </c>
      <c r="H11"/>
      <c r="K11"/>
      <c r="N11"/>
      <c r="Q11"/>
      <c r="S11"/>
      <c r="T11"/>
      <c r="W11"/>
    </row>
    <row r="12" spans="2:23" x14ac:dyDescent="0.35">
      <c r="B12" s="62" t="s">
        <v>10</v>
      </c>
      <c r="C12" s="57">
        <v>10</v>
      </c>
      <c r="D12" s="105">
        <f>IF('B- Passation de M.'!I5="Complet",1,0)</f>
        <v>0</v>
      </c>
      <c r="H12"/>
      <c r="K12"/>
      <c r="N12"/>
      <c r="Q12"/>
      <c r="S12"/>
      <c r="T12"/>
      <c r="W12"/>
    </row>
    <row r="13" spans="2:23" x14ac:dyDescent="0.35">
      <c r="B13" s="62" t="s">
        <v>11</v>
      </c>
      <c r="C13" s="57">
        <v>11</v>
      </c>
      <c r="D13" s="105">
        <f>IF('C- Biens'!I5="Complet",1,0)</f>
        <v>0</v>
      </c>
      <c r="H13"/>
      <c r="K13"/>
      <c r="N13"/>
      <c r="Q13"/>
      <c r="S13"/>
      <c r="T13"/>
      <c r="W13"/>
    </row>
    <row r="14" spans="2:23" x14ac:dyDescent="0.35">
      <c r="B14" s="62" t="s">
        <v>12</v>
      </c>
      <c r="C14" s="57">
        <v>12</v>
      </c>
      <c r="D14" s="105">
        <f>IF('C- ListeBiensLoc'!I5="Complet",1,0)</f>
        <v>0</v>
      </c>
      <c r="H14"/>
      <c r="K14"/>
      <c r="N14"/>
      <c r="Q14"/>
      <c r="S14"/>
      <c r="T14"/>
      <c r="W14"/>
    </row>
    <row r="15" spans="2:23" x14ac:dyDescent="0.35">
      <c r="B15" s="62" t="s">
        <v>13</v>
      </c>
      <c r="C15" s="57">
        <v>13</v>
      </c>
      <c r="D15" s="105">
        <f>IF('D- Services'!H5="Complet",1,0)</f>
        <v>0</v>
      </c>
      <c r="H15"/>
      <c r="K15"/>
      <c r="N15"/>
      <c r="Q15"/>
      <c r="S15"/>
      <c r="T15"/>
      <c r="W15"/>
    </row>
    <row r="16" spans="2:23" x14ac:dyDescent="0.35">
      <c r="B16" s="62" t="s">
        <v>14</v>
      </c>
      <c r="C16" s="57">
        <v>14</v>
      </c>
      <c r="D16" s="105">
        <f>IF('D- ListeServicesLoc'!I5="Complet",1,0)</f>
        <v>0</v>
      </c>
      <c r="H16"/>
      <c r="K16"/>
      <c r="N16"/>
      <c r="Q16"/>
      <c r="S16"/>
      <c r="T16"/>
      <c r="W16"/>
    </row>
    <row r="17" spans="2:32" x14ac:dyDescent="0.35">
      <c r="B17" s="62" t="s">
        <v>15</v>
      </c>
      <c r="C17" s="57">
        <v>15</v>
      </c>
      <c r="D17" s="105">
        <f>IF('E- Dépenses'!H5="Complet",1,0)</f>
        <v>0</v>
      </c>
      <c r="H17"/>
      <c r="K17"/>
      <c r="N17"/>
      <c r="Q17"/>
      <c r="S17"/>
      <c r="T17"/>
      <c r="W17"/>
    </row>
    <row r="18" spans="2:32" x14ac:dyDescent="0.35">
      <c r="B18" s="62" t="s">
        <v>16</v>
      </c>
      <c r="C18" s="57">
        <v>16</v>
      </c>
      <c r="D18" s="105">
        <f>IF('F- DevCompetLocales'!I5="Complet",1,0)</f>
        <v>0</v>
      </c>
      <c r="H18"/>
      <c r="K18"/>
      <c r="N18"/>
      <c r="Q18"/>
      <c r="S18"/>
      <c r="T18"/>
      <c r="W18"/>
    </row>
    <row r="19" spans="2:32" x14ac:dyDescent="0.35">
      <c r="B19" s="62" t="s">
        <v>17</v>
      </c>
      <c r="C19" s="57">
        <v>17</v>
      </c>
      <c r="D19" s="105">
        <f>IF('F- TransfertTechno'!I5="Complet",1,0)</f>
        <v>0</v>
      </c>
      <c r="H19"/>
      <c r="K19"/>
      <c r="N19"/>
      <c r="Q19"/>
      <c r="S19"/>
      <c r="T19"/>
      <c r="W19"/>
      <c r="AA19" t="str">
        <f>H22</f>
        <v>Année :</v>
      </c>
      <c r="AB19">
        <f t="shared" ref="AB19" si="0">I22</f>
        <v>2024</v>
      </c>
      <c r="AC19">
        <f>K22</f>
        <v>2025</v>
      </c>
      <c r="AD19">
        <f>L22</f>
        <v>2026</v>
      </c>
      <c r="AE19">
        <f>N22</f>
        <v>2027</v>
      </c>
      <c r="AF19">
        <f>O22</f>
        <v>2028</v>
      </c>
    </row>
    <row r="20" spans="2:32" x14ac:dyDescent="0.35">
      <c r="B20" s="62" t="s">
        <v>472</v>
      </c>
      <c r="C20" s="57">
        <v>18</v>
      </c>
      <c r="D20" s="105">
        <f>IF('F- RandD'!I5="Complet",1,0)</f>
        <v>0</v>
      </c>
      <c r="H20"/>
      <c r="K20"/>
      <c r="N20"/>
      <c r="Q20"/>
      <c r="S20"/>
      <c r="T20"/>
      <c r="W20"/>
      <c r="AA20" t="str">
        <f>H23</f>
        <v>Budget previsionnel pour l'utilisation des services financiers locaux :</v>
      </c>
      <c r="AB20">
        <f t="shared" ref="AB20" si="1">I23</f>
        <v>0</v>
      </c>
      <c r="AC20">
        <f t="shared" ref="AC20" si="2">K23</f>
        <v>0</v>
      </c>
      <c r="AD20">
        <f t="shared" ref="AD20" si="3">L23</f>
        <v>0</v>
      </c>
      <c r="AE20">
        <f t="shared" ref="AE20" si="4">N23</f>
        <v>0</v>
      </c>
      <c r="AF20">
        <f>O23</f>
        <v>0</v>
      </c>
    </row>
    <row r="21" spans="2:32" ht="15" thickBot="1" x14ac:dyDescent="0.4">
      <c r="B21" s="62" t="s">
        <v>473</v>
      </c>
      <c r="C21" s="57">
        <v>19</v>
      </c>
      <c r="D21" s="105">
        <f>IF('G-Assurance'!I6="Complet",1,0)</f>
        <v>0</v>
      </c>
      <c r="H21"/>
      <c r="K21"/>
      <c r="N21"/>
      <c r="Q21"/>
      <c r="S21"/>
      <c r="T21"/>
      <c r="W21"/>
    </row>
    <row r="22" spans="2:32" ht="15.5" thickTop="1" thickBot="1" x14ac:dyDescent="0.4">
      <c r="B22" s="62" t="s">
        <v>676</v>
      </c>
      <c r="C22" s="57">
        <v>20</v>
      </c>
      <c r="D22" s="105">
        <f>IF('G-ServicesFinanciers'!I6="Complet",1,0)</f>
        <v>0</v>
      </c>
      <c r="F22" s="493"/>
      <c r="G22" s="494"/>
      <c r="H22" s="495" t="s">
        <v>363</v>
      </c>
      <c r="I22" s="496">
        <f>+H28</f>
        <v>2024</v>
      </c>
      <c r="J22" s="493"/>
      <c r="K22" s="495">
        <f>+K28</f>
        <v>2025</v>
      </c>
      <c r="L22" s="496">
        <f>+N28</f>
        <v>2026</v>
      </c>
      <c r="M22" s="493"/>
      <c r="N22" s="495">
        <f>+Q28</f>
        <v>2027</v>
      </c>
      <c r="O22" s="496">
        <f>+T28</f>
        <v>2028</v>
      </c>
      <c r="Q22"/>
      <c r="S22"/>
      <c r="T22"/>
      <c r="W22"/>
    </row>
    <row r="23" spans="2:32" ht="15.5" thickTop="1" thickBot="1" x14ac:dyDescent="0.4">
      <c r="B23"/>
      <c r="C23"/>
      <c r="D23"/>
      <c r="F23" s="496"/>
      <c r="G23" s="496"/>
      <c r="H23" s="497" t="s">
        <v>675</v>
      </c>
      <c r="I23" s="498">
        <f>+SUM(Finances[[Charges financières payées localement ]])</f>
        <v>0</v>
      </c>
      <c r="J23" s="493"/>
      <c r="K23" s="499">
        <f>+SUM(Finances[Charges financières payées localement 2])</f>
        <v>0</v>
      </c>
      <c r="L23" s="498">
        <f>+SUM(Finances[Charges financières payées localement 3])</f>
        <v>0</v>
      </c>
      <c r="M23" s="500"/>
      <c r="N23" s="499">
        <f>+SUM(Finances[Charges financières payées localement 4])</f>
        <v>0</v>
      </c>
      <c r="O23" s="498">
        <f>+SUM(Finances[Charges financières payées localement 5])</f>
        <v>0</v>
      </c>
      <c r="Q23"/>
      <c r="S23"/>
      <c r="T23"/>
      <c r="W23"/>
    </row>
    <row r="24" spans="2:32" ht="15" thickTop="1" x14ac:dyDescent="0.35">
      <c r="B24"/>
      <c r="C24"/>
      <c r="D24"/>
      <c r="H24"/>
      <c r="K24"/>
      <c r="N24"/>
      <c r="Q24"/>
      <c r="S24"/>
      <c r="T24"/>
      <c r="W24"/>
    </row>
    <row r="25" spans="2:32" x14ac:dyDescent="0.35">
      <c r="B25"/>
      <c r="C25"/>
      <c r="D25"/>
      <c r="H25"/>
      <c r="K25"/>
      <c r="N25"/>
      <c r="Q25"/>
      <c r="S25"/>
      <c r="T25"/>
      <c r="W25"/>
    </row>
    <row r="26" spans="2:32" ht="11" customHeight="1" x14ac:dyDescent="0.35">
      <c r="B26"/>
      <c r="C26"/>
      <c r="D26"/>
      <c r="H26"/>
      <c r="K26"/>
      <c r="N26"/>
      <c r="Q26"/>
      <c r="S26"/>
      <c r="T26"/>
      <c r="W26"/>
    </row>
    <row r="27" spans="2:32" ht="14.5" customHeight="1" thickBot="1" x14ac:dyDescent="0.4">
      <c r="B27"/>
      <c r="C27"/>
      <c r="D27"/>
      <c r="H27"/>
      <c r="K27"/>
      <c r="N27"/>
      <c r="Q27"/>
      <c r="S27"/>
      <c r="T27"/>
      <c r="W27"/>
    </row>
    <row r="28" spans="2:32" ht="16.5" customHeight="1" x14ac:dyDescent="0.35">
      <c r="B28"/>
      <c r="C28"/>
      <c r="D28"/>
      <c r="H28" s="505">
        <f>+Identification!G14</f>
        <v>2024</v>
      </c>
      <c r="I28" s="506"/>
      <c r="J28" s="507"/>
      <c r="K28" s="505">
        <f>+H28+1</f>
        <v>2025</v>
      </c>
      <c r="L28" s="506"/>
      <c r="M28" s="507"/>
      <c r="N28" s="505">
        <f>+K28+1</f>
        <v>2026</v>
      </c>
      <c r="O28" s="506"/>
      <c r="P28" s="507"/>
      <c r="Q28" s="505">
        <f>+N28+1</f>
        <v>2027</v>
      </c>
      <c r="R28" s="506"/>
      <c r="S28" s="507"/>
      <c r="T28" s="505">
        <f>+Q28+1</f>
        <v>2028</v>
      </c>
      <c r="U28" s="506"/>
      <c r="V28" s="507"/>
      <c r="W28"/>
    </row>
    <row r="29" spans="2:32" ht="26" x14ac:dyDescent="0.35">
      <c r="B29"/>
      <c r="C29"/>
      <c r="D29"/>
      <c r="E29" s="69" t="s">
        <v>243</v>
      </c>
      <c r="F29" s="69" t="s">
        <v>498</v>
      </c>
      <c r="G29" s="69" t="s">
        <v>186</v>
      </c>
      <c r="H29" s="203" t="s">
        <v>499</v>
      </c>
      <c r="I29" s="70" t="s">
        <v>188</v>
      </c>
      <c r="J29" s="70" t="s">
        <v>179</v>
      </c>
      <c r="K29" s="501" t="s">
        <v>500</v>
      </c>
      <c r="L29" s="70" t="s">
        <v>501</v>
      </c>
      <c r="M29" s="70" t="s">
        <v>502</v>
      </c>
      <c r="N29" s="501" t="s">
        <v>503</v>
      </c>
      <c r="O29" s="70" t="s">
        <v>504</v>
      </c>
      <c r="P29" s="70" t="s">
        <v>505</v>
      </c>
      <c r="Q29" s="501" t="s">
        <v>506</v>
      </c>
      <c r="R29" s="70" t="s">
        <v>507</v>
      </c>
      <c r="S29" s="502" t="s">
        <v>508</v>
      </c>
      <c r="T29" s="501" t="s">
        <v>509</v>
      </c>
      <c r="U29" s="70" t="s">
        <v>510</v>
      </c>
      <c r="V29" s="204" t="s">
        <v>511</v>
      </c>
      <c r="W29"/>
    </row>
    <row r="30" spans="2:32" x14ac:dyDescent="0.35">
      <c r="B30"/>
      <c r="C30"/>
      <c r="D30"/>
      <c r="E30" s="29" t="str">
        <f t="shared" ref="E30:E59" si="5">IF(F30="","",ROW(A1))</f>
        <v/>
      </c>
      <c r="F30" s="27"/>
      <c r="G30" s="27"/>
      <c r="H30" s="249"/>
      <c r="I30" s="191"/>
      <c r="J30" s="257"/>
      <c r="K30" s="193"/>
      <c r="L30" s="193"/>
      <c r="M30" s="257"/>
      <c r="N30" s="193"/>
      <c r="O30" s="191"/>
      <c r="P30" s="257"/>
      <c r="Q30" s="193"/>
      <c r="R30" s="191"/>
      <c r="S30" s="194"/>
      <c r="T30" s="193"/>
      <c r="U30" s="191"/>
      <c r="V30" s="258"/>
      <c r="W30"/>
    </row>
    <row r="31" spans="2:32" x14ac:dyDescent="0.35">
      <c r="B31"/>
      <c r="C31"/>
      <c r="D31"/>
      <c r="E31" s="29" t="str">
        <f t="shared" si="5"/>
        <v/>
      </c>
      <c r="F31" s="27"/>
      <c r="G31" s="27"/>
      <c r="H31" s="249"/>
      <c r="I31" s="191"/>
      <c r="J31" s="257"/>
      <c r="K31" s="193"/>
      <c r="L31" s="193"/>
      <c r="M31" s="257"/>
      <c r="N31" s="193"/>
      <c r="O31" s="191"/>
      <c r="P31" s="257"/>
      <c r="Q31" s="193"/>
      <c r="R31" s="191"/>
      <c r="S31" s="194"/>
      <c r="T31" s="193"/>
      <c r="U31" s="191"/>
      <c r="V31" s="258"/>
      <c r="W31"/>
    </row>
    <row r="32" spans="2:32" x14ac:dyDescent="0.35">
      <c r="B32"/>
      <c r="C32"/>
      <c r="D32"/>
      <c r="E32" s="29" t="str">
        <f t="shared" si="5"/>
        <v/>
      </c>
      <c r="F32" s="27"/>
      <c r="G32" s="27"/>
      <c r="H32" s="249"/>
      <c r="I32" s="191"/>
      <c r="J32" s="257"/>
      <c r="K32" s="193"/>
      <c r="L32" s="193"/>
      <c r="M32" s="257"/>
      <c r="N32" s="193"/>
      <c r="O32" s="191"/>
      <c r="P32" s="257"/>
      <c r="Q32" s="193"/>
      <c r="R32" s="191"/>
      <c r="S32" s="194"/>
      <c r="T32" s="193"/>
      <c r="U32" s="191"/>
      <c r="V32" s="258"/>
      <c r="W32"/>
    </row>
    <row r="33" spans="2:23" x14ac:dyDescent="0.35">
      <c r="B33"/>
      <c r="C33"/>
      <c r="D33"/>
      <c r="E33" s="29" t="str">
        <f t="shared" si="5"/>
        <v/>
      </c>
      <c r="F33" s="27"/>
      <c r="G33" s="27"/>
      <c r="H33" s="249"/>
      <c r="I33" s="191"/>
      <c r="J33" s="257"/>
      <c r="K33" s="193"/>
      <c r="L33" s="193"/>
      <c r="M33" s="257"/>
      <c r="N33" s="193"/>
      <c r="O33" s="191"/>
      <c r="P33" s="257"/>
      <c r="Q33" s="193"/>
      <c r="R33" s="191"/>
      <c r="S33" s="194"/>
      <c r="T33" s="193"/>
      <c r="U33" s="191"/>
      <c r="V33" s="258"/>
      <c r="W33"/>
    </row>
    <row r="34" spans="2:23" x14ac:dyDescent="0.35">
      <c r="B34"/>
      <c r="C34"/>
      <c r="D34"/>
      <c r="E34" s="29" t="str">
        <f t="shared" si="5"/>
        <v/>
      </c>
      <c r="F34" s="27"/>
      <c r="G34" s="27"/>
      <c r="H34" s="249"/>
      <c r="I34" s="191"/>
      <c r="J34" s="257"/>
      <c r="K34" s="193"/>
      <c r="L34" s="193"/>
      <c r="M34" s="257"/>
      <c r="N34" s="193"/>
      <c r="O34" s="191"/>
      <c r="P34" s="257"/>
      <c r="Q34" s="193"/>
      <c r="R34" s="191"/>
      <c r="S34" s="194"/>
      <c r="T34" s="193"/>
      <c r="U34" s="191"/>
      <c r="V34" s="258"/>
      <c r="W34"/>
    </row>
    <row r="35" spans="2:23" x14ac:dyDescent="0.35">
      <c r="B35"/>
      <c r="C35"/>
      <c r="D35"/>
      <c r="E35" s="29" t="str">
        <f t="shared" si="5"/>
        <v/>
      </c>
      <c r="F35" s="27"/>
      <c r="G35" s="27"/>
      <c r="H35" s="249"/>
      <c r="I35" s="191"/>
      <c r="J35" s="257"/>
      <c r="K35" s="193"/>
      <c r="L35" s="193"/>
      <c r="M35" s="257"/>
      <c r="N35" s="193"/>
      <c r="O35" s="191"/>
      <c r="P35" s="257"/>
      <c r="Q35" s="193"/>
      <c r="R35" s="191"/>
      <c r="S35" s="194"/>
      <c r="T35" s="193"/>
      <c r="U35" s="191"/>
      <c r="V35" s="258"/>
      <c r="W35"/>
    </row>
    <row r="36" spans="2:23" x14ac:dyDescent="0.35">
      <c r="B36"/>
      <c r="C36"/>
      <c r="D36"/>
      <c r="E36" s="29" t="str">
        <f t="shared" si="5"/>
        <v/>
      </c>
      <c r="F36" s="27"/>
      <c r="G36" s="27"/>
      <c r="H36" s="249"/>
      <c r="I36" s="191"/>
      <c r="J36" s="257"/>
      <c r="K36" s="193"/>
      <c r="L36" s="193"/>
      <c r="M36" s="257"/>
      <c r="N36" s="193"/>
      <c r="O36" s="191"/>
      <c r="P36" s="257"/>
      <c r="Q36" s="193"/>
      <c r="R36" s="191"/>
      <c r="S36" s="194"/>
      <c r="T36" s="193"/>
      <c r="U36" s="191"/>
      <c r="V36" s="258"/>
      <c r="W36"/>
    </row>
    <row r="37" spans="2:23" x14ac:dyDescent="0.35">
      <c r="B37"/>
      <c r="C37"/>
      <c r="D37"/>
      <c r="E37" s="29" t="str">
        <f t="shared" si="5"/>
        <v/>
      </c>
      <c r="F37" s="27"/>
      <c r="G37" s="27"/>
      <c r="H37" s="249"/>
      <c r="I37" s="191"/>
      <c r="J37" s="257"/>
      <c r="K37" s="193"/>
      <c r="L37" s="193"/>
      <c r="M37" s="257"/>
      <c r="N37" s="193"/>
      <c r="O37" s="191"/>
      <c r="P37" s="257"/>
      <c r="Q37" s="193"/>
      <c r="R37" s="191"/>
      <c r="S37" s="194"/>
      <c r="T37" s="193"/>
      <c r="U37" s="191"/>
      <c r="V37" s="258"/>
      <c r="W37"/>
    </row>
    <row r="38" spans="2:23" x14ac:dyDescent="0.35">
      <c r="B38"/>
      <c r="C38"/>
      <c r="D38"/>
      <c r="E38" s="29" t="str">
        <f t="shared" si="5"/>
        <v/>
      </c>
      <c r="F38" s="27"/>
      <c r="G38" s="27"/>
      <c r="H38" s="249"/>
      <c r="I38" s="191"/>
      <c r="J38" s="257"/>
      <c r="K38" s="193"/>
      <c r="L38" s="193"/>
      <c r="M38" s="257"/>
      <c r="N38" s="193"/>
      <c r="O38" s="191"/>
      <c r="P38" s="257"/>
      <c r="Q38" s="193"/>
      <c r="R38" s="191"/>
      <c r="S38" s="194"/>
      <c r="T38" s="193"/>
      <c r="U38" s="191"/>
      <c r="V38" s="258"/>
      <c r="W38"/>
    </row>
    <row r="39" spans="2:23" x14ac:dyDescent="0.35">
      <c r="B39"/>
      <c r="C39"/>
      <c r="D39"/>
      <c r="E39" s="29" t="str">
        <f t="shared" si="5"/>
        <v/>
      </c>
      <c r="F39" s="27"/>
      <c r="G39" s="27"/>
      <c r="H39" s="249"/>
      <c r="I39" s="191"/>
      <c r="J39" s="257"/>
      <c r="K39" s="193"/>
      <c r="L39" s="193"/>
      <c r="M39" s="257"/>
      <c r="N39" s="193"/>
      <c r="O39" s="191"/>
      <c r="P39" s="257"/>
      <c r="Q39" s="193"/>
      <c r="R39" s="191"/>
      <c r="S39" s="194"/>
      <c r="T39" s="193"/>
      <c r="U39" s="191"/>
      <c r="V39" s="258"/>
      <c r="W39"/>
    </row>
    <row r="40" spans="2:23" x14ac:dyDescent="0.35">
      <c r="B40"/>
      <c r="C40"/>
      <c r="D40"/>
      <c r="E40" s="29" t="str">
        <f t="shared" si="5"/>
        <v/>
      </c>
      <c r="F40" s="27"/>
      <c r="G40" s="27"/>
      <c r="H40" s="249"/>
      <c r="I40" s="191"/>
      <c r="J40" s="257"/>
      <c r="K40" s="193"/>
      <c r="L40" s="193"/>
      <c r="M40" s="257"/>
      <c r="N40" s="193"/>
      <c r="O40" s="191"/>
      <c r="P40" s="257"/>
      <c r="Q40" s="193"/>
      <c r="R40" s="191"/>
      <c r="S40" s="194"/>
      <c r="T40" s="193"/>
      <c r="U40" s="191"/>
      <c r="V40" s="258"/>
      <c r="W40"/>
    </row>
    <row r="41" spans="2:23" x14ac:dyDescent="0.35">
      <c r="B41"/>
      <c r="C41"/>
      <c r="D41"/>
      <c r="E41" s="29" t="str">
        <f t="shared" si="5"/>
        <v/>
      </c>
      <c r="F41" s="27"/>
      <c r="G41" s="27"/>
      <c r="H41" s="249"/>
      <c r="I41" s="191"/>
      <c r="J41" s="257"/>
      <c r="K41" s="193"/>
      <c r="L41" s="193"/>
      <c r="M41" s="257"/>
      <c r="N41" s="193"/>
      <c r="O41" s="191"/>
      <c r="P41" s="257"/>
      <c r="Q41" s="193"/>
      <c r="R41" s="191"/>
      <c r="S41" s="194"/>
      <c r="T41" s="193"/>
      <c r="U41" s="191"/>
      <c r="V41" s="258"/>
      <c r="W41"/>
    </row>
    <row r="42" spans="2:23" x14ac:dyDescent="0.35">
      <c r="B42"/>
      <c r="C42"/>
      <c r="D42"/>
      <c r="E42" s="29" t="str">
        <f t="shared" si="5"/>
        <v/>
      </c>
      <c r="F42" s="27"/>
      <c r="G42" s="27"/>
      <c r="H42" s="249"/>
      <c r="I42" s="191"/>
      <c r="J42" s="257"/>
      <c r="K42" s="193"/>
      <c r="L42" s="193"/>
      <c r="M42" s="257"/>
      <c r="N42" s="193"/>
      <c r="O42" s="191"/>
      <c r="P42" s="257"/>
      <c r="Q42" s="193"/>
      <c r="R42" s="191"/>
      <c r="S42" s="194"/>
      <c r="T42" s="193"/>
      <c r="U42" s="191"/>
      <c r="V42" s="258"/>
      <c r="W42"/>
    </row>
    <row r="43" spans="2:23" x14ac:dyDescent="0.35">
      <c r="B43"/>
      <c r="C43"/>
      <c r="D43"/>
      <c r="E43" s="29" t="str">
        <f t="shared" si="5"/>
        <v/>
      </c>
      <c r="F43" s="27"/>
      <c r="G43" s="27"/>
      <c r="H43" s="249"/>
      <c r="I43" s="191"/>
      <c r="J43" s="257"/>
      <c r="K43" s="193"/>
      <c r="L43" s="193"/>
      <c r="M43" s="257"/>
      <c r="N43" s="193"/>
      <c r="O43" s="191"/>
      <c r="P43" s="257"/>
      <c r="Q43" s="193"/>
      <c r="R43" s="191"/>
      <c r="S43" s="194"/>
      <c r="T43" s="193"/>
      <c r="U43" s="191"/>
      <c r="V43" s="258"/>
      <c r="W43"/>
    </row>
    <row r="44" spans="2:23" x14ac:dyDescent="0.35">
      <c r="B44"/>
      <c r="C44"/>
      <c r="D44"/>
      <c r="E44" s="29" t="str">
        <f t="shared" si="5"/>
        <v/>
      </c>
      <c r="F44" s="27"/>
      <c r="G44" s="27"/>
      <c r="H44" s="249"/>
      <c r="I44" s="191"/>
      <c r="J44" s="257"/>
      <c r="K44" s="193"/>
      <c r="L44" s="193"/>
      <c r="M44" s="257"/>
      <c r="N44" s="193"/>
      <c r="O44" s="191"/>
      <c r="P44" s="257"/>
      <c r="Q44" s="193"/>
      <c r="R44" s="191"/>
      <c r="S44" s="194"/>
      <c r="T44" s="193"/>
      <c r="U44" s="191"/>
      <c r="V44" s="258"/>
      <c r="W44"/>
    </row>
    <row r="45" spans="2:23" x14ac:dyDescent="0.35">
      <c r="B45"/>
      <c r="C45"/>
      <c r="D45"/>
      <c r="E45" s="29" t="str">
        <f t="shared" si="5"/>
        <v/>
      </c>
      <c r="F45" s="27"/>
      <c r="G45" s="27"/>
      <c r="H45" s="249"/>
      <c r="I45" s="191"/>
      <c r="J45" s="257"/>
      <c r="K45" s="193"/>
      <c r="L45" s="193"/>
      <c r="M45" s="257"/>
      <c r="N45" s="193"/>
      <c r="O45" s="191"/>
      <c r="P45" s="257"/>
      <c r="Q45" s="193"/>
      <c r="R45" s="191"/>
      <c r="S45" s="194"/>
      <c r="T45" s="193"/>
      <c r="U45" s="191"/>
      <c r="V45" s="258"/>
      <c r="W45"/>
    </row>
    <row r="46" spans="2:23" x14ac:dyDescent="0.35">
      <c r="B46"/>
      <c r="C46"/>
      <c r="D46"/>
      <c r="E46" s="29" t="str">
        <f t="shared" si="5"/>
        <v/>
      </c>
      <c r="F46" s="27"/>
      <c r="G46" s="27"/>
      <c r="H46" s="249"/>
      <c r="I46" s="191"/>
      <c r="J46" s="257"/>
      <c r="K46" s="193"/>
      <c r="L46" s="193"/>
      <c r="M46" s="257"/>
      <c r="N46" s="193"/>
      <c r="O46" s="191"/>
      <c r="P46" s="257"/>
      <c r="Q46" s="193"/>
      <c r="R46" s="191"/>
      <c r="S46" s="194"/>
      <c r="T46" s="193"/>
      <c r="U46" s="191"/>
      <c r="V46" s="258"/>
      <c r="W46"/>
    </row>
    <row r="47" spans="2:23" x14ac:dyDescent="0.35">
      <c r="B47"/>
      <c r="C47"/>
      <c r="D47"/>
      <c r="E47" s="29" t="str">
        <f t="shared" si="5"/>
        <v/>
      </c>
      <c r="F47" s="27"/>
      <c r="G47" s="27"/>
      <c r="H47" s="249"/>
      <c r="I47" s="191"/>
      <c r="J47" s="257"/>
      <c r="K47" s="193"/>
      <c r="L47" s="193"/>
      <c r="M47" s="257"/>
      <c r="N47" s="193"/>
      <c r="O47" s="191"/>
      <c r="P47" s="257"/>
      <c r="Q47" s="193"/>
      <c r="R47" s="191"/>
      <c r="S47" s="194"/>
      <c r="T47" s="193"/>
      <c r="U47" s="191"/>
      <c r="V47" s="258"/>
      <c r="W47"/>
    </row>
    <row r="48" spans="2:23" x14ac:dyDescent="0.35">
      <c r="B48"/>
      <c r="C48"/>
      <c r="D48"/>
      <c r="E48" s="29" t="str">
        <f t="shared" si="5"/>
        <v/>
      </c>
      <c r="F48" s="27"/>
      <c r="G48" s="27"/>
      <c r="H48" s="249"/>
      <c r="I48" s="191"/>
      <c r="J48" s="257"/>
      <c r="K48" s="193"/>
      <c r="L48" s="193"/>
      <c r="M48" s="257"/>
      <c r="N48" s="193"/>
      <c r="O48" s="191"/>
      <c r="P48" s="257"/>
      <c r="Q48" s="193"/>
      <c r="R48" s="191"/>
      <c r="S48" s="194"/>
      <c r="T48" s="193"/>
      <c r="U48" s="191"/>
      <c r="V48" s="258"/>
      <c r="W48"/>
    </row>
    <row r="49" spans="2:23" x14ac:dyDescent="0.35">
      <c r="B49"/>
      <c r="C49"/>
      <c r="D49"/>
      <c r="E49" s="29" t="str">
        <f t="shared" si="5"/>
        <v/>
      </c>
      <c r="F49" s="27"/>
      <c r="G49" s="27"/>
      <c r="H49" s="249"/>
      <c r="I49" s="191"/>
      <c r="J49" s="257"/>
      <c r="K49" s="193"/>
      <c r="L49" s="193"/>
      <c r="M49" s="257"/>
      <c r="N49" s="193"/>
      <c r="O49" s="191"/>
      <c r="P49" s="257"/>
      <c r="Q49" s="193"/>
      <c r="R49" s="191"/>
      <c r="S49" s="194"/>
      <c r="T49" s="193"/>
      <c r="U49" s="191"/>
      <c r="V49" s="258"/>
      <c r="W49"/>
    </row>
    <row r="50" spans="2:23" x14ac:dyDescent="0.35">
      <c r="B50"/>
      <c r="C50"/>
      <c r="D50"/>
      <c r="E50" s="29" t="str">
        <f t="shared" si="5"/>
        <v/>
      </c>
      <c r="F50" s="27"/>
      <c r="G50" s="27"/>
      <c r="H50" s="249"/>
      <c r="I50" s="191"/>
      <c r="J50" s="257"/>
      <c r="K50" s="193"/>
      <c r="L50" s="193"/>
      <c r="M50" s="257"/>
      <c r="N50" s="193"/>
      <c r="O50" s="191"/>
      <c r="P50" s="257"/>
      <c r="Q50" s="193"/>
      <c r="R50" s="191"/>
      <c r="S50" s="194"/>
      <c r="T50" s="193"/>
      <c r="U50" s="191"/>
      <c r="V50" s="258"/>
      <c r="W50"/>
    </row>
    <row r="51" spans="2:23" x14ac:dyDescent="0.35">
      <c r="B51"/>
      <c r="C51"/>
      <c r="D51"/>
      <c r="E51" s="29" t="str">
        <f t="shared" si="5"/>
        <v/>
      </c>
      <c r="F51" s="27"/>
      <c r="G51" s="27"/>
      <c r="H51" s="249"/>
      <c r="I51" s="191"/>
      <c r="J51" s="257"/>
      <c r="K51" s="193"/>
      <c r="L51" s="193"/>
      <c r="M51" s="257"/>
      <c r="N51" s="193"/>
      <c r="O51" s="191"/>
      <c r="P51" s="257"/>
      <c r="Q51" s="193"/>
      <c r="R51" s="191"/>
      <c r="S51" s="194"/>
      <c r="T51" s="193"/>
      <c r="U51" s="191"/>
      <c r="V51" s="258"/>
      <c r="W51"/>
    </row>
    <row r="52" spans="2:23" x14ac:dyDescent="0.35">
      <c r="B52"/>
      <c r="C52"/>
      <c r="D52"/>
      <c r="E52" s="29" t="str">
        <f t="shared" si="5"/>
        <v/>
      </c>
      <c r="F52" s="27"/>
      <c r="G52" s="27"/>
      <c r="H52" s="249"/>
      <c r="I52" s="191"/>
      <c r="J52" s="257"/>
      <c r="K52" s="193"/>
      <c r="L52" s="193"/>
      <c r="M52" s="257"/>
      <c r="N52" s="193"/>
      <c r="O52" s="191"/>
      <c r="P52" s="257"/>
      <c r="Q52" s="193"/>
      <c r="R52" s="191"/>
      <c r="S52" s="194"/>
      <c r="T52" s="193"/>
      <c r="U52" s="191"/>
      <c r="V52" s="258"/>
      <c r="W52"/>
    </row>
    <row r="53" spans="2:23" x14ac:dyDescent="0.35">
      <c r="B53"/>
      <c r="C53"/>
      <c r="D53"/>
      <c r="E53" s="29" t="str">
        <f t="shared" si="5"/>
        <v/>
      </c>
      <c r="F53" s="27"/>
      <c r="G53" s="27"/>
      <c r="H53" s="249"/>
      <c r="I53" s="191"/>
      <c r="J53" s="257"/>
      <c r="K53" s="193"/>
      <c r="L53" s="193"/>
      <c r="M53" s="257"/>
      <c r="N53" s="193"/>
      <c r="O53" s="191"/>
      <c r="P53" s="257"/>
      <c r="Q53" s="193"/>
      <c r="R53" s="191"/>
      <c r="S53" s="194"/>
      <c r="T53" s="193"/>
      <c r="U53" s="191"/>
      <c r="V53" s="258"/>
      <c r="W53"/>
    </row>
    <row r="54" spans="2:23" x14ac:dyDescent="0.35">
      <c r="B54"/>
      <c r="C54"/>
      <c r="D54"/>
      <c r="E54" s="29" t="str">
        <f t="shared" si="5"/>
        <v/>
      </c>
      <c r="F54" s="27"/>
      <c r="G54" s="27"/>
      <c r="H54" s="249"/>
      <c r="I54" s="191"/>
      <c r="J54" s="257"/>
      <c r="K54" s="193"/>
      <c r="L54" s="193"/>
      <c r="M54" s="257"/>
      <c r="N54" s="193"/>
      <c r="O54" s="191"/>
      <c r="P54" s="257"/>
      <c r="Q54" s="193"/>
      <c r="R54" s="191"/>
      <c r="S54" s="194"/>
      <c r="T54" s="193"/>
      <c r="U54" s="191"/>
      <c r="V54" s="258"/>
      <c r="W54"/>
    </row>
    <row r="55" spans="2:23" x14ac:dyDescent="0.35">
      <c r="B55"/>
      <c r="C55"/>
      <c r="D55"/>
      <c r="E55" s="29" t="str">
        <f t="shared" si="5"/>
        <v/>
      </c>
      <c r="F55" s="27"/>
      <c r="G55" s="27"/>
      <c r="H55" s="249"/>
      <c r="I55" s="191"/>
      <c r="J55" s="257"/>
      <c r="K55" s="193"/>
      <c r="L55" s="193"/>
      <c r="M55" s="257"/>
      <c r="N55" s="193"/>
      <c r="O55" s="191"/>
      <c r="P55" s="257"/>
      <c r="Q55" s="193"/>
      <c r="R55" s="191"/>
      <c r="S55" s="194"/>
      <c r="T55" s="193"/>
      <c r="U55" s="191"/>
      <c r="V55" s="258"/>
      <c r="W55"/>
    </row>
    <row r="56" spans="2:23" x14ac:dyDescent="0.35">
      <c r="B56"/>
      <c r="C56"/>
      <c r="D56"/>
      <c r="E56" s="29" t="str">
        <f t="shared" si="5"/>
        <v/>
      </c>
      <c r="F56" s="27"/>
      <c r="G56" s="27"/>
      <c r="H56" s="249"/>
      <c r="I56" s="191"/>
      <c r="J56" s="257"/>
      <c r="K56" s="193"/>
      <c r="L56" s="193"/>
      <c r="M56" s="257"/>
      <c r="N56" s="193"/>
      <c r="O56" s="191"/>
      <c r="P56" s="257"/>
      <c r="Q56" s="193"/>
      <c r="R56" s="191"/>
      <c r="S56" s="194"/>
      <c r="T56" s="193"/>
      <c r="U56" s="191"/>
      <c r="V56" s="258"/>
      <c r="W56"/>
    </row>
    <row r="57" spans="2:23" x14ac:dyDescent="0.35">
      <c r="B57"/>
      <c r="C57"/>
      <c r="D57"/>
      <c r="E57" s="29" t="str">
        <f t="shared" si="5"/>
        <v/>
      </c>
      <c r="F57" s="27"/>
      <c r="G57" s="27"/>
      <c r="H57" s="249"/>
      <c r="I57" s="191"/>
      <c r="J57" s="257"/>
      <c r="K57" s="193"/>
      <c r="L57" s="193"/>
      <c r="M57" s="257"/>
      <c r="N57" s="193"/>
      <c r="O57" s="191"/>
      <c r="P57" s="257"/>
      <c r="Q57" s="193"/>
      <c r="R57" s="191"/>
      <c r="S57" s="194"/>
      <c r="T57" s="193"/>
      <c r="U57" s="191"/>
      <c r="V57" s="258"/>
      <c r="W57"/>
    </row>
    <row r="58" spans="2:23" x14ac:dyDescent="0.35">
      <c r="B58"/>
      <c r="C58"/>
      <c r="D58"/>
      <c r="E58" s="29" t="str">
        <f t="shared" si="5"/>
        <v/>
      </c>
      <c r="F58" s="27"/>
      <c r="G58" s="27"/>
      <c r="H58" s="249"/>
      <c r="I58" s="191"/>
      <c r="J58" s="257"/>
      <c r="K58" s="193"/>
      <c r="L58" s="193"/>
      <c r="M58" s="257"/>
      <c r="N58" s="193"/>
      <c r="O58" s="191"/>
      <c r="P58" s="257"/>
      <c r="Q58" s="193"/>
      <c r="R58" s="191"/>
      <c r="S58" s="194"/>
      <c r="T58" s="193"/>
      <c r="U58" s="191"/>
      <c r="V58" s="258"/>
      <c r="W58"/>
    </row>
    <row r="59" spans="2:23" x14ac:dyDescent="0.35">
      <c r="B59"/>
      <c r="C59"/>
      <c r="D59"/>
      <c r="E59" s="29" t="str">
        <f t="shared" si="5"/>
        <v/>
      </c>
      <c r="F59" s="27"/>
      <c r="G59" s="27"/>
      <c r="H59" s="249"/>
      <c r="I59" s="191"/>
      <c r="J59" s="257"/>
      <c r="K59" s="193"/>
      <c r="L59" s="193"/>
      <c r="M59" s="257"/>
      <c r="N59" s="193"/>
      <c r="O59" s="191"/>
      <c r="P59" s="257"/>
      <c r="Q59" s="193"/>
      <c r="R59" s="191"/>
      <c r="S59" s="194"/>
      <c r="T59" s="193"/>
      <c r="U59" s="191"/>
      <c r="V59" s="258"/>
      <c r="W59"/>
    </row>
    <row r="60" spans="2:23" x14ac:dyDescent="0.35">
      <c r="B60"/>
      <c r="C60"/>
      <c r="D60"/>
    </row>
    <row r="61" spans="2:23" x14ac:dyDescent="0.35">
      <c r="B61"/>
      <c r="C61"/>
      <c r="D61"/>
    </row>
    <row r="62" spans="2:23" x14ac:dyDescent="0.35">
      <c r="B62"/>
      <c r="C62"/>
      <c r="D62"/>
    </row>
    <row r="63" spans="2:23" x14ac:dyDescent="0.35">
      <c r="B63"/>
      <c r="C63"/>
      <c r="D63"/>
    </row>
    <row r="64" spans="2:23" x14ac:dyDescent="0.35">
      <c r="B64"/>
      <c r="C64"/>
      <c r="D64"/>
    </row>
    <row r="65" spans="2:4" x14ac:dyDescent="0.35">
      <c r="B65"/>
      <c r="C65"/>
      <c r="D65"/>
    </row>
    <row r="66" spans="2:4" x14ac:dyDescent="0.35">
      <c r="B66"/>
      <c r="C66"/>
      <c r="D66"/>
    </row>
    <row r="82" spans="2:3" x14ac:dyDescent="0.35">
      <c r="B82" s="67"/>
      <c r="C82" s="19"/>
    </row>
  </sheetData>
  <phoneticPr fontId="4" type="noConversion"/>
  <conditionalFormatting sqref="B3:B22">
    <cfRule type="expression" dxfId="2"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I6">
    <cfRule type="cellIs" dxfId="1" priority="7" operator="equal">
      <formula>"Complet"</formula>
    </cfRule>
    <cfRule type="cellIs" dxfId="0" priority="8" operator="equal">
      <formula>"Incomplet"</formula>
    </cfRule>
  </conditionalFormatting>
  <dataValidations count="5">
    <dataValidation operator="greaterThan" allowBlank="1" showInputMessage="1" showErrorMessage="1" sqref="E30:F59" xr:uid="{1FA65C3C-39E4-4333-9866-100A2F2DE367}"/>
    <dataValidation type="list" operator="greaterThan" allowBlank="1" showInputMessage="1" showErrorMessage="1" sqref="G30:G59" xr:uid="{1A4EF89C-8F5F-474F-81EC-9194BB02AE06}">
      <formula1>_Financement</formula1>
    </dataValidation>
    <dataValidation type="list" allowBlank="1" showInputMessage="1" showErrorMessage="1" sqref="I6" xr:uid="{8ACB4F3B-11B7-46B2-BCFB-F88CA73F3C32}">
      <formula1>"Incomplet, Complet"</formula1>
    </dataValidation>
    <dataValidation type="decimal" operator="greaterThanOrEqual" allowBlank="1" showInputMessage="1" showErrorMessage="1" sqref="H30:J59" xr:uid="{B8EFD9A0-8F97-4578-B289-B6C759087FA4}">
      <formula1>0</formula1>
    </dataValidation>
    <dataValidation type="decimal" operator="greaterThan" allowBlank="1" showInputMessage="1" showErrorMessage="1" sqref="K30:V59" xr:uid="{759D3201-FC8C-4325-8AEC-EED24E0A28DF}">
      <formula1>0</formula1>
    </dataValidation>
  </dataValidations>
  <hyperlinks>
    <hyperlink ref="B20" location="'F- RandD'!A1" display="13.RandD" xr:uid="{D7421291-13DA-468E-8D32-FE89E798185B}"/>
    <hyperlink ref="B19" location="'F- TransfertTechno'!A1" display="12.TransfertTechno" xr:uid="{0C5CC05E-4902-4DFE-BD68-5BADFAAECBE8}"/>
    <hyperlink ref="B18" location="'F- DevCompetLocales'!A1" display="11.DevCompetLocales" xr:uid="{99633A5A-A17C-4E35-8ABF-9ED679CE5A87}"/>
    <hyperlink ref="B17" location="'E- DépensesLocales'!A1" display="10.DépensesLocales" xr:uid="{07ACB2E1-AA29-4BEB-B765-255325167D78}"/>
    <hyperlink ref="B16" location="'D- ListeServicesLoc'!A1" display="09.ListeServicesLoc" xr:uid="{814C124A-25D2-4A69-B44F-214D18757020}"/>
    <hyperlink ref="B15" location="'D- Services Locaux'!A1" display="08.Services Locaux" xr:uid="{EF135860-F44B-4A0A-B513-D98687F76BB1}"/>
    <hyperlink ref="B14" location="'C- ListeBiensLoc'!A1" display="07.ListeBiensLoc" xr:uid="{653B58AE-1372-4BE3-B1A3-FBD8B3D11F0D}"/>
    <hyperlink ref="B13" location="'C- Biens Locaux'!A1" display="06.Biens Locaux" xr:uid="{D2408D5B-531B-4C2B-A7D0-FB1A6E7910EB}"/>
    <hyperlink ref="B12" location="'B- Passation de M.'!A1" display="05.Passation de M." xr:uid="{1F375884-7A31-4D17-BE44-4C05E18DE49F}"/>
    <hyperlink ref="B11" location="'B-Facilitations'!A1" display="04.Facilitations" xr:uid="{6329359A-0EE8-4F9E-8549-5A5AB454F322}"/>
    <hyperlink ref="B10" location="'A-Remplacement'!A1" display="03.Remplacement" xr:uid="{12F7B173-DAA9-4BC4-9C10-60867F778AB3}"/>
    <hyperlink ref="B9" location="'A-Formations'!A1" display="02.Formations" xr:uid="{85D73171-BDBF-41FF-B8DB-7D15C615C027}"/>
    <hyperlink ref="B7" location="'A-Emploi'!A1" display="01.Emploi" xr:uid="{16A284ED-442C-47D7-B253-6D8FBEF6DB4C}"/>
    <hyperlink ref="B6" location="RECAP!A1" display="RECAP" xr:uid="{98689F64-2B83-4770-BA61-3D29EA2A2B2A}"/>
    <hyperlink ref="B5" location="Identification!A1" display="Identification" xr:uid="{AE6FFC66-EC7C-48B5-865A-3F8B5C6B3E1A}"/>
    <hyperlink ref="B4" location="Définitions!A1" display="Définitions" xr:uid="{A431A18C-F7E0-494B-A0E9-623C84A9F139}"/>
    <hyperlink ref="B3" location="Instructions!A1" display="Instructions" xr:uid="{09B00202-FFB1-48A4-9F4A-A8CAE8D718DD}"/>
    <hyperlink ref="B8" location="IPL!A1" display="IPL" xr:uid="{1D7002A6-D663-4232-B4FF-10D090F0F7A6}"/>
    <hyperlink ref="B22" location="'G-ServicesFinanciers'!A1" display="15.Finances" xr:uid="{6278E32F-1675-49DD-B417-5C0BF6D684EB}"/>
    <hyperlink ref="B21" location="'G-Assurance'!A1" display="14. Assurance" xr:uid="{684F09D8-ECB0-4D0A-B31C-951CD13500B2}"/>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25A28-F17B-4EFC-8439-21371635042B}">
  <sheetPr codeName="Sheet19"/>
  <dimension ref="B1:AC47"/>
  <sheetViews>
    <sheetView showGridLines="0" topLeftCell="G1" zoomScale="83" zoomScaleNormal="83" workbookViewId="0">
      <selection activeCell="C34" sqref="C34"/>
    </sheetView>
  </sheetViews>
  <sheetFormatPr baseColWidth="10" defaultColWidth="14.54296875" defaultRowHeight="15.65" customHeight="1" x14ac:dyDescent="0.35"/>
  <cols>
    <col min="1" max="1" width="14.54296875" style="7"/>
    <col min="2" max="2" width="2" style="63" customWidth="1"/>
    <col min="3" max="3" width="2" style="58" customWidth="1"/>
    <col min="4" max="4" width="2" style="59" customWidth="1"/>
    <col min="5" max="5" width="16" style="8" customWidth="1"/>
    <col min="6" max="6" width="4" style="50" customWidth="1"/>
    <col min="7" max="7" width="41.1796875" style="8" customWidth="1"/>
    <col min="8" max="8" width="4" style="50" customWidth="1"/>
    <col min="9" max="9" width="19.81640625" style="7" customWidth="1"/>
    <col min="10" max="10" width="4" style="51" customWidth="1"/>
    <col min="11" max="11" width="17.81640625" style="7" customWidth="1"/>
    <col min="12" max="12" width="4" style="51" customWidth="1"/>
    <col min="13" max="13" width="21.81640625" style="7" customWidth="1"/>
    <col min="14" max="14" width="4" style="51" customWidth="1"/>
    <col min="15" max="15" width="14.54296875" style="7"/>
    <col min="16" max="16" width="4" style="51" customWidth="1"/>
    <col min="17" max="17" width="21.81640625" style="7" customWidth="1"/>
    <col min="18" max="18" width="4" style="51" customWidth="1"/>
    <col min="19" max="19" width="18.1796875" style="7" customWidth="1"/>
    <col min="20" max="20" width="4" style="51" customWidth="1"/>
    <col min="21" max="21" width="14.81640625" style="7" customWidth="1"/>
    <col min="22" max="22" width="4" style="51" customWidth="1"/>
    <col min="23" max="23" width="16.1796875" style="7" customWidth="1"/>
    <col min="24" max="24" width="2.81640625" style="7" customWidth="1"/>
    <col min="25" max="25" width="41.54296875" style="7" customWidth="1"/>
    <col min="26" max="26" width="5.81640625" style="7" customWidth="1"/>
    <col min="27" max="27" width="39.1796875" style="7" customWidth="1"/>
    <col min="28" max="28" width="3.453125" style="7" customWidth="1"/>
    <col min="29" max="29" width="53.453125" style="7" bestFit="1" customWidth="1"/>
    <col min="30" max="16384" width="14.54296875" style="7"/>
  </cols>
  <sheetData>
    <row r="1" spans="5:29" ht="15.65" customHeight="1" x14ac:dyDescent="0.35">
      <c r="E1" s="54" t="s">
        <v>512</v>
      </c>
      <c r="F1" s="48"/>
      <c r="G1" s="54" t="s">
        <v>513</v>
      </c>
      <c r="H1" s="48"/>
      <c r="I1" s="54" t="s">
        <v>514</v>
      </c>
      <c r="J1" s="48"/>
      <c r="K1" s="54" t="s">
        <v>515</v>
      </c>
      <c r="L1" s="48"/>
      <c r="M1" s="54" t="s">
        <v>516</v>
      </c>
      <c r="N1" s="48"/>
      <c r="O1" s="54" t="s">
        <v>367</v>
      </c>
      <c r="P1" s="48"/>
      <c r="Q1" s="54" t="s">
        <v>517</v>
      </c>
      <c r="R1" s="48"/>
      <c r="S1" s="54" t="s">
        <v>518</v>
      </c>
      <c r="T1" s="48"/>
      <c r="U1" s="54" t="s">
        <v>519</v>
      </c>
      <c r="V1" s="48"/>
      <c r="W1" s="54" t="s">
        <v>520</v>
      </c>
      <c r="X1" s="8"/>
      <c r="Y1" s="8" t="s">
        <v>38</v>
      </c>
      <c r="AA1" s="7" t="s">
        <v>625</v>
      </c>
      <c r="AC1" s="7" t="s">
        <v>674</v>
      </c>
    </row>
    <row r="2" spans="5:29" ht="15.65" customHeight="1" x14ac:dyDescent="0.35">
      <c r="E2" s="44" t="s">
        <v>521</v>
      </c>
      <c r="F2" s="49"/>
      <c r="G2" s="44" t="s">
        <v>272</v>
      </c>
      <c r="H2" s="49"/>
      <c r="I2" s="44" t="s">
        <v>522</v>
      </c>
      <c r="J2" s="49"/>
      <c r="K2" s="44" t="s">
        <v>430</v>
      </c>
      <c r="L2" s="49"/>
      <c r="M2" s="44" t="s">
        <v>523</v>
      </c>
      <c r="N2" s="49"/>
      <c r="O2" s="44" t="s">
        <v>524</v>
      </c>
      <c r="P2" s="49"/>
      <c r="R2" s="49"/>
      <c r="S2" s="44" t="s">
        <v>217</v>
      </c>
      <c r="T2" s="49"/>
      <c r="U2" s="44" t="s">
        <v>525</v>
      </c>
      <c r="V2" s="49"/>
      <c r="W2" s="44" t="s">
        <v>526</v>
      </c>
      <c r="X2" s="8"/>
      <c r="Y2" s="8" t="s">
        <v>527</v>
      </c>
      <c r="AA2" s="7" t="s">
        <v>626</v>
      </c>
      <c r="AC2" s="7" t="s">
        <v>623</v>
      </c>
    </row>
    <row r="3" spans="5:29" ht="15.65" customHeight="1" x14ac:dyDescent="0.35">
      <c r="E3" s="45" t="s">
        <v>528</v>
      </c>
      <c r="G3" s="45" t="s">
        <v>275</v>
      </c>
      <c r="I3" s="45" t="s">
        <v>334</v>
      </c>
      <c r="J3" s="50"/>
      <c r="K3" s="45" t="s">
        <v>30</v>
      </c>
      <c r="L3" s="50"/>
      <c r="M3" s="45" t="s">
        <v>273</v>
      </c>
      <c r="N3" s="50"/>
      <c r="O3" s="45" t="s">
        <v>529</v>
      </c>
      <c r="P3" s="50"/>
      <c r="R3" s="50"/>
      <c r="S3" s="45" t="s">
        <v>216</v>
      </c>
      <c r="T3" s="50"/>
      <c r="U3" s="45" t="s">
        <v>530</v>
      </c>
      <c r="V3" s="50"/>
      <c r="W3" s="45" t="s">
        <v>431</v>
      </c>
      <c r="X3" s="8"/>
      <c r="Y3" s="8" t="s">
        <v>274</v>
      </c>
      <c r="AA3" s="7" t="s">
        <v>628</v>
      </c>
      <c r="AC3" s="7" t="s">
        <v>624</v>
      </c>
    </row>
    <row r="4" spans="5:29" ht="15.65" customHeight="1" x14ac:dyDescent="0.35">
      <c r="E4" s="44" t="s">
        <v>531</v>
      </c>
      <c r="F4" s="49"/>
      <c r="G4" s="44" t="s">
        <v>280</v>
      </c>
      <c r="H4" s="49"/>
      <c r="I4" s="44" t="s">
        <v>532</v>
      </c>
      <c r="J4" s="49"/>
      <c r="L4" s="49"/>
      <c r="M4" s="44" t="s">
        <v>281</v>
      </c>
      <c r="N4" s="49"/>
      <c r="O4" s="44" t="s">
        <v>533</v>
      </c>
      <c r="P4" s="49"/>
      <c r="R4" s="49"/>
      <c r="S4" s="44" t="s">
        <v>215</v>
      </c>
      <c r="T4" s="49"/>
      <c r="U4" s="44" t="s">
        <v>534</v>
      </c>
      <c r="V4" s="49"/>
      <c r="W4" s="44" t="s">
        <v>429</v>
      </c>
      <c r="X4" s="8"/>
      <c r="Y4" s="8" t="s">
        <v>535</v>
      </c>
      <c r="AA4" s="7" t="s">
        <v>627</v>
      </c>
      <c r="AC4" s="7" t="s">
        <v>650</v>
      </c>
    </row>
    <row r="5" spans="5:29" ht="15.65" customHeight="1" x14ac:dyDescent="0.35">
      <c r="E5" s="45" t="s">
        <v>536</v>
      </c>
      <c r="G5" s="45" t="s">
        <v>282</v>
      </c>
      <c r="I5" s="45" t="s">
        <v>537</v>
      </c>
      <c r="J5" s="50"/>
      <c r="L5" s="50"/>
      <c r="M5" s="45" t="s">
        <v>276</v>
      </c>
      <c r="N5" s="50"/>
      <c r="O5" s="45" t="s">
        <v>406</v>
      </c>
      <c r="P5" s="50"/>
      <c r="R5" s="50"/>
      <c r="T5" s="50"/>
      <c r="U5" s="45" t="s">
        <v>538</v>
      </c>
      <c r="V5" s="50"/>
      <c r="X5" s="8"/>
      <c r="Y5" s="8" t="s">
        <v>539</v>
      </c>
      <c r="AA5" s="7" t="s">
        <v>629</v>
      </c>
      <c r="AC5" s="7" t="s">
        <v>655</v>
      </c>
    </row>
    <row r="6" spans="5:29" ht="15.65" customHeight="1" x14ac:dyDescent="0.35">
      <c r="E6" s="44" t="s">
        <v>540</v>
      </c>
      <c r="F6" s="49"/>
      <c r="H6" s="49"/>
      <c r="I6" s="44" t="s">
        <v>541</v>
      </c>
      <c r="J6" s="49"/>
      <c r="L6" s="49"/>
      <c r="M6" s="44" t="s">
        <v>278</v>
      </c>
      <c r="N6" s="49"/>
      <c r="P6" s="49"/>
      <c r="R6" s="49"/>
      <c r="T6" s="49"/>
      <c r="U6" s="44" t="s">
        <v>542</v>
      </c>
      <c r="V6" s="49"/>
      <c r="X6" s="8"/>
      <c r="Y6" s="8" t="s">
        <v>277</v>
      </c>
      <c r="AA6" s="7" t="s">
        <v>630</v>
      </c>
      <c r="AC6" s="7" t="s">
        <v>659</v>
      </c>
    </row>
    <row r="7" spans="5:29" ht="15.65" customHeight="1" x14ac:dyDescent="0.35">
      <c r="E7" s="45" t="s">
        <v>543</v>
      </c>
      <c r="I7" s="45" t="s">
        <v>544</v>
      </c>
      <c r="J7" s="50"/>
      <c r="L7" s="50"/>
      <c r="M7" s="46" t="s">
        <v>545</v>
      </c>
      <c r="N7" s="52"/>
      <c r="P7" s="50"/>
      <c r="R7" s="50"/>
      <c r="T7" s="50"/>
      <c r="U7" s="45" t="s">
        <v>546</v>
      </c>
      <c r="V7" s="50"/>
      <c r="X7" s="8"/>
      <c r="Y7" s="8" t="s">
        <v>547</v>
      </c>
      <c r="AA7" s="7" t="s">
        <v>631</v>
      </c>
      <c r="AC7" s="7" t="s">
        <v>665</v>
      </c>
    </row>
    <row r="8" spans="5:29" ht="15.65" customHeight="1" x14ac:dyDescent="0.35">
      <c r="E8" s="44" t="s">
        <v>548</v>
      </c>
      <c r="F8" s="49"/>
      <c r="H8" s="49"/>
      <c r="I8" s="44" t="s">
        <v>549</v>
      </c>
      <c r="J8" s="49"/>
      <c r="L8" s="49"/>
      <c r="M8" s="47" t="s">
        <v>550</v>
      </c>
      <c r="N8" s="53"/>
      <c r="P8" s="49"/>
      <c r="R8" s="49"/>
      <c r="T8" s="7"/>
      <c r="V8" s="7"/>
      <c r="X8" s="8"/>
      <c r="Y8" s="8" t="s">
        <v>551</v>
      </c>
      <c r="AA8" s="7" t="s">
        <v>632</v>
      </c>
      <c r="AC8" s="7" t="s">
        <v>666</v>
      </c>
    </row>
    <row r="9" spans="5:29" ht="15.65" customHeight="1" x14ac:dyDescent="0.35">
      <c r="E9" s="45" t="s">
        <v>552</v>
      </c>
      <c r="I9" s="45" t="s">
        <v>553</v>
      </c>
      <c r="J9" s="50"/>
      <c r="L9" s="50"/>
      <c r="M9" s="45" t="s">
        <v>283</v>
      </c>
      <c r="N9" s="50"/>
      <c r="P9" s="50"/>
      <c r="R9" s="50"/>
      <c r="T9" s="7"/>
      <c r="V9" s="7"/>
      <c r="X9" s="8"/>
      <c r="Y9" s="8" t="s">
        <v>554</v>
      </c>
      <c r="AA9" s="7" t="s">
        <v>633</v>
      </c>
      <c r="AC9" s="7" t="s">
        <v>651</v>
      </c>
    </row>
    <row r="10" spans="5:29" ht="15.65" customHeight="1" x14ac:dyDescent="0.35">
      <c r="E10" s="44" t="s">
        <v>555</v>
      </c>
      <c r="F10" s="49"/>
      <c r="H10" s="49"/>
      <c r="I10" s="44" t="s">
        <v>556</v>
      </c>
      <c r="J10" s="49"/>
      <c r="L10" s="49"/>
      <c r="M10" s="44" t="s">
        <v>557</v>
      </c>
      <c r="N10" s="49"/>
      <c r="P10" s="49"/>
      <c r="R10" s="49"/>
      <c r="T10" s="7"/>
      <c r="V10" s="7"/>
      <c r="X10" s="8"/>
      <c r="Y10" s="8" t="s">
        <v>558</v>
      </c>
      <c r="AA10" s="7" t="s">
        <v>634</v>
      </c>
      <c r="AC10" s="7" t="s">
        <v>650</v>
      </c>
    </row>
    <row r="11" spans="5:29" ht="15.65" customHeight="1" x14ac:dyDescent="0.35">
      <c r="E11" s="45" t="s">
        <v>559</v>
      </c>
      <c r="I11" s="45" t="s">
        <v>560</v>
      </c>
      <c r="J11" s="50"/>
      <c r="L11" s="50"/>
      <c r="M11" s="45" t="s">
        <v>284</v>
      </c>
      <c r="N11" s="50"/>
      <c r="P11" s="50"/>
      <c r="R11" s="50"/>
      <c r="T11" s="7"/>
      <c r="V11" s="7"/>
      <c r="X11" s="8"/>
      <c r="Y11" s="8" t="s">
        <v>561</v>
      </c>
      <c r="AA11" s="7" t="s">
        <v>635</v>
      </c>
      <c r="AC11" s="7" t="s">
        <v>660</v>
      </c>
    </row>
    <row r="12" spans="5:29" ht="15.65" customHeight="1" x14ac:dyDescent="0.35">
      <c r="E12" s="44" t="s">
        <v>562</v>
      </c>
      <c r="F12" s="49"/>
      <c r="H12" s="49"/>
      <c r="I12" s="44" t="s">
        <v>563</v>
      </c>
      <c r="J12" s="49"/>
      <c r="L12" s="49"/>
      <c r="M12" s="44" t="s">
        <v>564</v>
      </c>
      <c r="N12" s="49"/>
      <c r="P12" s="49"/>
      <c r="R12" s="49"/>
      <c r="T12" s="7"/>
      <c r="V12" s="7"/>
      <c r="X12" s="8"/>
      <c r="Y12" s="8" t="s">
        <v>565</v>
      </c>
      <c r="AA12" s="7" t="s">
        <v>636</v>
      </c>
      <c r="AC12" s="7" t="s">
        <v>652</v>
      </c>
    </row>
    <row r="13" spans="5:29" ht="15.65" customHeight="1" x14ac:dyDescent="0.35">
      <c r="E13" s="45" t="s">
        <v>566</v>
      </c>
      <c r="I13" s="45" t="s">
        <v>567</v>
      </c>
      <c r="J13" s="50"/>
      <c r="L13" s="50"/>
      <c r="M13" s="45" t="s">
        <v>568</v>
      </c>
      <c r="N13" s="50"/>
      <c r="P13" s="50"/>
      <c r="R13" s="50"/>
      <c r="T13" s="7"/>
      <c r="V13" s="7"/>
      <c r="X13" s="8"/>
      <c r="Y13" s="8" t="s">
        <v>569</v>
      </c>
      <c r="AA13" s="7" t="s">
        <v>637</v>
      </c>
      <c r="AC13" s="7" t="s">
        <v>661</v>
      </c>
    </row>
    <row r="14" spans="5:29" ht="15.65" customHeight="1" x14ac:dyDescent="0.35">
      <c r="E14" s="44" t="s">
        <v>570</v>
      </c>
      <c r="F14" s="49"/>
      <c r="H14" s="49"/>
      <c r="J14" s="49"/>
      <c r="L14" s="49"/>
      <c r="N14" s="49"/>
      <c r="P14" s="49"/>
      <c r="R14" s="49"/>
      <c r="T14" s="7"/>
      <c r="V14" s="7"/>
      <c r="X14" s="8"/>
      <c r="Y14" s="8" t="s">
        <v>571</v>
      </c>
      <c r="AA14" s="7" t="s">
        <v>638</v>
      </c>
      <c r="AC14" s="7" t="s">
        <v>656</v>
      </c>
    </row>
    <row r="15" spans="5:29" ht="15.65" customHeight="1" x14ac:dyDescent="0.35">
      <c r="E15" s="45" t="s">
        <v>572</v>
      </c>
      <c r="J15" s="50"/>
      <c r="L15" s="50"/>
      <c r="N15" s="50"/>
      <c r="P15" s="50"/>
      <c r="R15" s="50"/>
      <c r="T15" s="7"/>
      <c r="V15" s="7"/>
      <c r="X15" s="8"/>
      <c r="Y15" s="8" t="s">
        <v>573</v>
      </c>
      <c r="AA15" s="7" t="s">
        <v>639</v>
      </c>
      <c r="AC15" s="7" t="s">
        <v>673</v>
      </c>
    </row>
    <row r="16" spans="5:29" ht="15.65" customHeight="1" x14ac:dyDescent="0.35">
      <c r="E16" s="44" t="s">
        <v>574</v>
      </c>
      <c r="F16" s="49"/>
      <c r="H16" s="49"/>
      <c r="J16" s="49"/>
      <c r="L16" s="49"/>
      <c r="N16" s="49"/>
      <c r="P16" s="49"/>
      <c r="R16" s="49"/>
      <c r="T16" s="7"/>
      <c r="V16" s="7"/>
      <c r="X16" s="8"/>
      <c r="Y16" s="8" t="s">
        <v>575</v>
      </c>
      <c r="AA16" s="7" t="s">
        <v>640</v>
      </c>
      <c r="AC16" s="7" t="s">
        <v>664</v>
      </c>
    </row>
    <row r="17" spans="5:29" ht="15.65" customHeight="1" x14ac:dyDescent="0.35">
      <c r="E17" s="45" t="s">
        <v>576</v>
      </c>
      <c r="J17" s="50"/>
      <c r="L17" s="50"/>
      <c r="N17" s="50"/>
      <c r="P17" s="50"/>
      <c r="R17" s="50"/>
      <c r="T17" s="7"/>
      <c r="V17" s="7"/>
      <c r="X17" s="8"/>
      <c r="Y17" s="8" t="s">
        <v>577</v>
      </c>
      <c r="AA17" s="7" t="s">
        <v>641</v>
      </c>
      <c r="AC17" s="7" t="s">
        <v>667</v>
      </c>
    </row>
    <row r="18" spans="5:29" ht="15.65" customHeight="1" x14ac:dyDescent="0.35">
      <c r="E18" s="44" t="s">
        <v>578</v>
      </c>
      <c r="F18" s="49"/>
      <c r="H18" s="49"/>
      <c r="J18" s="49"/>
      <c r="L18" s="49"/>
      <c r="N18" s="49"/>
      <c r="P18" s="49"/>
      <c r="R18" s="49"/>
      <c r="T18" s="7"/>
      <c r="V18" s="7"/>
      <c r="X18" s="8"/>
      <c r="Y18" s="8" t="s">
        <v>579</v>
      </c>
      <c r="AA18" s="7" t="s">
        <v>642</v>
      </c>
      <c r="AC18" s="7" t="s">
        <v>668</v>
      </c>
    </row>
    <row r="19" spans="5:29" ht="15.65" customHeight="1" x14ac:dyDescent="0.35">
      <c r="E19" s="45" t="s">
        <v>580</v>
      </c>
      <c r="J19" s="50"/>
      <c r="L19" s="50"/>
      <c r="N19" s="50"/>
      <c r="P19" s="50"/>
      <c r="R19" s="50"/>
      <c r="T19" s="7"/>
      <c r="V19" s="7"/>
      <c r="X19" s="8"/>
      <c r="Y19" s="8" t="s">
        <v>581</v>
      </c>
      <c r="AA19" s="7" t="s">
        <v>643</v>
      </c>
      <c r="AC19" s="7" t="s">
        <v>669</v>
      </c>
    </row>
    <row r="20" spans="5:29" ht="15.65" customHeight="1" x14ac:dyDescent="0.35">
      <c r="E20" s="44" t="s">
        <v>582</v>
      </c>
      <c r="F20" s="49"/>
      <c r="H20" s="49"/>
      <c r="J20" s="49"/>
      <c r="L20" s="49"/>
      <c r="N20" s="49"/>
      <c r="P20" s="49"/>
      <c r="R20" s="49"/>
      <c r="T20" s="7"/>
      <c r="V20" s="7"/>
      <c r="X20" s="8"/>
      <c r="Y20" s="8" t="s">
        <v>583</v>
      </c>
      <c r="AA20" s="7" t="s">
        <v>644</v>
      </c>
      <c r="AC20" s="7" t="s">
        <v>653</v>
      </c>
    </row>
    <row r="21" spans="5:29" ht="15.65" customHeight="1" x14ac:dyDescent="0.35">
      <c r="E21" s="45" t="s">
        <v>584</v>
      </c>
      <c r="J21" s="50"/>
      <c r="L21" s="50"/>
      <c r="N21" s="50"/>
      <c r="P21" s="50"/>
      <c r="R21" s="50"/>
      <c r="T21" s="7"/>
      <c r="V21" s="7"/>
      <c r="X21" s="8"/>
      <c r="Y21" s="8" t="s">
        <v>585</v>
      </c>
      <c r="AA21" s="7" t="s">
        <v>645</v>
      </c>
      <c r="AC21" s="7" t="s">
        <v>654</v>
      </c>
    </row>
    <row r="22" spans="5:29" ht="15.65" customHeight="1" x14ac:dyDescent="0.35">
      <c r="E22" s="44" t="s">
        <v>586</v>
      </c>
      <c r="F22" s="49"/>
      <c r="H22" s="49"/>
      <c r="J22" s="49"/>
      <c r="L22" s="49"/>
      <c r="N22" s="49"/>
      <c r="P22" s="49"/>
      <c r="R22" s="49"/>
      <c r="T22" s="7"/>
      <c r="V22" s="7"/>
      <c r="X22" s="8"/>
      <c r="Y22" s="8" t="s">
        <v>587</v>
      </c>
      <c r="AA22" s="7" t="s">
        <v>646</v>
      </c>
      <c r="AC22" s="7" t="s">
        <v>662</v>
      </c>
    </row>
    <row r="23" spans="5:29" ht="15.65" customHeight="1" x14ac:dyDescent="0.35">
      <c r="E23" s="45" t="s">
        <v>588</v>
      </c>
      <c r="J23" s="50"/>
      <c r="L23" s="50"/>
      <c r="N23" s="50"/>
      <c r="P23" s="50"/>
      <c r="R23" s="50"/>
      <c r="T23" s="7"/>
      <c r="V23" s="7"/>
      <c r="X23" s="8"/>
      <c r="Y23" s="8" t="s">
        <v>589</v>
      </c>
      <c r="AA23" s="7" t="s">
        <v>647</v>
      </c>
      <c r="AC23" s="7" t="s">
        <v>657</v>
      </c>
    </row>
    <row r="24" spans="5:29" ht="15.65" customHeight="1" x14ac:dyDescent="0.35">
      <c r="E24" s="44" t="s">
        <v>590</v>
      </c>
      <c r="F24" s="49"/>
      <c r="H24" s="49"/>
      <c r="J24" s="49"/>
      <c r="L24" s="49"/>
      <c r="N24" s="49"/>
      <c r="P24" s="49"/>
      <c r="R24" s="49"/>
      <c r="T24" s="7"/>
      <c r="V24" s="7"/>
      <c r="X24" s="8"/>
      <c r="Y24" s="8" t="s">
        <v>591</v>
      </c>
      <c r="AA24" s="7" t="s">
        <v>648</v>
      </c>
      <c r="AC24" s="7" t="s">
        <v>670</v>
      </c>
    </row>
    <row r="25" spans="5:29" ht="15.65" customHeight="1" x14ac:dyDescent="0.35">
      <c r="E25" s="45" t="s">
        <v>592</v>
      </c>
      <c r="J25" s="50"/>
      <c r="L25" s="50"/>
      <c r="N25" s="50"/>
      <c r="P25" s="50"/>
      <c r="R25" s="50"/>
      <c r="T25" s="7"/>
      <c r="V25" s="7"/>
      <c r="X25" s="8"/>
      <c r="Y25" s="8" t="s">
        <v>593</v>
      </c>
      <c r="AA25" s="7" t="s">
        <v>649</v>
      </c>
      <c r="AC25" s="7" t="s">
        <v>658</v>
      </c>
    </row>
    <row r="26" spans="5:29" ht="15.65" customHeight="1" x14ac:dyDescent="0.35">
      <c r="E26" s="44" t="s">
        <v>594</v>
      </c>
      <c r="F26" s="49"/>
      <c r="H26" s="49"/>
      <c r="J26" s="49"/>
      <c r="L26" s="49"/>
      <c r="N26" s="49"/>
      <c r="P26" s="49"/>
      <c r="R26" s="49"/>
      <c r="T26" s="7"/>
      <c r="V26" s="7"/>
      <c r="X26" s="8"/>
      <c r="Y26" s="8" t="s">
        <v>595</v>
      </c>
      <c r="AA26" s="7" t="s">
        <v>567</v>
      </c>
      <c r="AC26" s="7" t="s">
        <v>671</v>
      </c>
    </row>
    <row r="27" spans="5:29" ht="15.65" customHeight="1" x14ac:dyDescent="0.35">
      <c r="E27" s="45" t="s">
        <v>596</v>
      </c>
      <c r="J27" s="50"/>
      <c r="L27" s="50"/>
      <c r="N27" s="50"/>
      <c r="P27" s="50"/>
      <c r="R27" s="50"/>
      <c r="T27" s="7"/>
      <c r="V27" s="7"/>
      <c r="X27" s="8"/>
      <c r="Y27" s="8" t="s">
        <v>597</v>
      </c>
      <c r="AC27" s="7" t="s">
        <v>663</v>
      </c>
    </row>
    <row r="28" spans="5:29" ht="15.65" customHeight="1" x14ac:dyDescent="0.35">
      <c r="E28" s="44" t="s">
        <v>598</v>
      </c>
      <c r="F28" s="49"/>
      <c r="H28" s="49"/>
      <c r="J28" s="49"/>
      <c r="L28" s="49"/>
      <c r="N28" s="49"/>
      <c r="P28" s="49"/>
      <c r="R28" s="49"/>
      <c r="T28" s="7"/>
      <c r="V28" s="7"/>
      <c r="X28" s="8"/>
      <c r="Y28" s="8" t="s">
        <v>599</v>
      </c>
      <c r="AC28" s="7" t="s">
        <v>672</v>
      </c>
    </row>
    <row r="29" spans="5:29" ht="15.65" customHeight="1" x14ac:dyDescent="0.35">
      <c r="E29" s="45" t="s">
        <v>600</v>
      </c>
      <c r="J29" s="50"/>
      <c r="L29" s="50"/>
      <c r="N29" s="50"/>
      <c r="P29" s="50"/>
      <c r="R29" s="50"/>
      <c r="T29" s="7"/>
      <c r="V29" s="7"/>
      <c r="X29" s="8"/>
      <c r="Y29" s="8" t="s">
        <v>601</v>
      </c>
    </row>
    <row r="30" spans="5:29" ht="15.65" customHeight="1" x14ac:dyDescent="0.35">
      <c r="E30" s="44" t="s">
        <v>602</v>
      </c>
      <c r="F30" s="49"/>
      <c r="H30" s="49"/>
      <c r="J30" s="49"/>
      <c r="L30" s="49"/>
      <c r="N30" s="49"/>
      <c r="P30" s="49"/>
      <c r="R30" s="49"/>
      <c r="T30" s="7"/>
      <c r="V30" s="7"/>
      <c r="X30" s="8"/>
      <c r="Y30" s="8" t="s">
        <v>603</v>
      </c>
    </row>
    <row r="31" spans="5:29" ht="15.65" customHeight="1" x14ac:dyDescent="0.35">
      <c r="E31" s="45" t="s">
        <v>604</v>
      </c>
      <c r="J31" s="50"/>
      <c r="L31" s="50"/>
      <c r="N31" s="50"/>
      <c r="P31" s="50"/>
      <c r="R31" s="50"/>
      <c r="T31" s="7"/>
      <c r="V31" s="7"/>
      <c r="X31" s="8"/>
      <c r="Y31" s="8" t="s">
        <v>605</v>
      </c>
    </row>
    <row r="32" spans="5:29" ht="15.65" customHeight="1" x14ac:dyDescent="0.35">
      <c r="E32" s="44" t="s">
        <v>606</v>
      </c>
      <c r="F32" s="49"/>
      <c r="H32" s="49"/>
      <c r="J32" s="49"/>
      <c r="L32" s="49"/>
      <c r="N32" s="49"/>
      <c r="P32" s="49"/>
      <c r="R32" s="49"/>
      <c r="T32" s="7"/>
      <c r="V32" s="7"/>
      <c r="X32" s="8"/>
      <c r="Y32" s="8" t="s">
        <v>607</v>
      </c>
    </row>
    <row r="33" spans="5:25" ht="15.65" customHeight="1" x14ac:dyDescent="0.35">
      <c r="E33" s="45" t="s">
        <v>608</v>
      </c>
      <c r="J33" s="50"/>
      <c r="L33" s="50"/>
      <c r="N33" s="50"/>
      <c r="P33" s="50"/>
      <c r="R33" s="50"/>
      <c r="T33" s="7"/>
      <c r="V33" s="7"/>
      <c r="X33" s="8"/>
      <c r="Y33" s="8" t="s">
        <v>609</v>
      </c>
    </row>
    <row r="34" spans="5:25" ht="15.65" customHeight="1" x14ac:dyDescent="0.35">
      <c r="F34" s="49"/>
      <c r="H34" s="49"/>
      <c r="J34" s="49"/>
      <c r="L34" s="49"/>
      <c r="N34" s="49"/>
      <c r="P34" s="49"/>
      <c r="R34" s="49"/>
      <c r="T34" s="7"/>
      <c r="V34" s="7"/>
      <c r="X34" s="8"/>
      <c r="Y34" s="7" t="s">
        <v>610</v>
      </c>
    </row>
    <row r="35" spans="5:25" ht="15.65" customHeight="1" x14ac:dyDescent="0.35">
      <c r="T35" s="7"/>
      <c r="V35" s="7"/>
      <c r="Y35" s="7" t="s">
        <v>611</v>
      </c>
    </row>
    <row r="36" spans="5:25" ht="15.65" customHeight="1" x14ac:dyDescent="0.35">
      <c r="T36" s="7"/>
      <c r="V36" s="7"/>
      <c r="Y36" s="7" t="s">
        <v>279</v>
      </c>
    </row>
    <row r="37" spans="5:25" ht="15.65" customHeight="1" x14ac:dyDescent="0.35">
      <c r="T37" s="7"/>
      <c r="V37" s="7"/>
      <c r="Y37" s="7" t="s">
        <v>612</v>
      </c>
    </row>
    <row r="38" spans="5:25" ht="15.65" customHeight="1" x14ac:dyDescent="0.35">
      <c r="Y38" s="7" t="s">
        <v>613</v>
      </c>
    </row>
    <row r="39" spans="5:25" ht="15.65" customHeight="1" x14ac:dyDescent="0.35">
      <c r="Y39" s="7" t="s">
        <v>614</v>
      </c>
    </row>
    <row r="40" spans="5:25" ht="15.65" customHeight="1" x14ac:dyDescent="0.35">
      <c r="Y40" s="7" t="s">
        <v>615</v>
      </c>
    </row>
    <row r="41" spans="5:25" ht="15.65" customHeight="1" x14ac:dyDescent="0.35">
      <c r="Y41" s="7" t="s">
        <v>616</v>
      </c>
    </row>
    <row r="42" spans="5:25" ht="15.65" customHeight="1" x14ac:dyDescent="0.35">
      <c r="Y42" s="7" t="s">
        <v>617</v>
      </c>
    </row>
    <row r="43" spans="5:25" ht="15.65" customHeight="1" x14ac:dyDescent="0.35">
      <c r="Y43" s="7" t="s">
        <v>618</v>
      </c>
    </row>
    <row r="44" spans="5:25" ht="15.65" customHeight="1" x14ac:dyDescent="0.35">
      <c r="Y44" s="7" t="s">
        <v>619</v>
      </c>
    </row>
    <row r="45" spans="5:25" ht="15.65" customHeight="1" x14ac:dyDescent="0.35">
      <c r="Y45" s="7" t="s">
        <v>620</v>
      </c>
    </row>
    <row r="46" spans="5:25" ht="15.65" customHeight="1" x14ac:dyDescent="0.35">
      <c r="Y46" s="7" t="s">
        <v>621</v>
      </c>
    </row>
    <row r="47" spans="5:25" ht="15.65" customHeight="1" x14ac:dyDescent="0.35">
      <c r="Y47" s="7" t="s">
        <v>622</v>
      </c>
    </row>
  </sheetData>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328cb4ea-406b-4aba-a010-ab9a6e79243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CA16DE4C583F641909DF619D8A83300" ma:contentTypeVersion="13" ma:contentTypeDescription="Create a new document." ma:contentTypeScope="" ma:versionID="0c81db441754d6f191303338b1998352">
  <xsd:schema xmlns:xsd="http://www.w3.org/2001/XMLSchema" xmlns:xs="http://www.w3.org/2001/XMLSchema" xmlns:p="http://schemas.microsoft.com/office/2006/metadata/properties" xmlns:ns3="328cb4ea-406b-4aba-a010-ab9a6e792438" xmlns:ns4="79c700a4-4019-48d0-8f8a-83763f1cb176" targetNamespace="http://schemas.microsoft.com/office/2006/metadata/properties" ma:root="true" ma:fieldsID="288bf9178eb3becf8c1cc7d83076d0ef" ns3:_="" ns4:_="">
    <xsd:import namespace="328cb4ea-406b-4aba-a010-ab9a6e792438"/>
    <xsd:import namespace="79c700a4-4019-48d0-8f8a-83763f1cb176"/>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3:MediaServiceSystemTags" minOccurs="0"/>
                <xsd:element ref="ns3:MediaServiceGenerationTime" minOccurs="0"/>
                <xsd:element ref="ns3:MediaServiceEventHashCode" minOccurs="0"/>
                <xsd:element ref="ns3:MediaServiceSearchProperties" minOccurs="0"/>
                <xsd:element ref="ns3:MediaServiceDateTaken"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cb4ea-406b-4aba-a010-ab9a6e79243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c700a4-4019-48d0-8f8a-83763f1cb17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Props1.xml><?xml version="1.0" encoding="utf-8"?>
<ds:datastoreItem xmlns:ds="http://schemas.openxmlformats.org/officeDocument/2006/customXml" ds:itemID="{90D6B4B8-C1CC-435F-991F-79C802F31D49}">
  <ds:schemaRefs>
    <ds:schemaRef ds:uri="http://gemini/pivotcustomization/ShowHidden"/>
  </ds:schemaRefs>
</ds:datastoreItem>
</file>

<file path=customXml/itemProps2.xml><?xml version="1.0" encoding="utf-8"?>
<ds:datastoreItem xmlns:ds="http://schemas.openxmlformats.org/officeDocument/2006/customXml" ds:itemID="{F681FD4F-212C-4E6C-9FB6-4F95BBD0B731}">
  <ds:schemaRefs>
    <ds:schemaRef ds:uri="http://gemini/pivotcustomization/ManualCalcMode"/>
  </ds:schemaRefs>
</ds:datastoreItem>
</file>

<file path=customXml/itemProps3.xml><?xml version="1.0" encoding="utf-8"?>
<ds:datastoreItem xmlns:ds="http://schemas.openxmlformats.org/officeDocument/2006/customXml" ds:itemID="{82478F6D-45B3-4015-B07A-99685534F319}">
  <ds:schemaRefs>
    <ds:schemaRef ds:uri="http://purl.org/dc/dcmitype/"/>
    <ds:schemaRef ds:uri="79c700a4-4019-48d0-8f8a-83763f1cb176"/>
    <ds:schemaRef ds:uri="http://purl.org/dc/elements/1.1/"/>
    <ds:schemaRef ds:uri="328cb4ea-406b-4aba-a010-ab9a6e792438"/>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40075C00-5486-4D29-8D7E-CDBD079C3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8cb4ea-406b-4aba-a010-ab9a6e792438"/>
    <ds:schemaRef ds:uri="79c700a4-4019-48d0-8f8a-83763f1cb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5546D54-0508-4363-B977-6C2585DA71B8}">
  <ds:schemaRefs>
    <ds:schemaRef ds:uri="http://schemas.microsoft.com/sharepoint/v3/contenttype/forms"/>
  </ds:schemaRefs>
</ds:datastoreItem>
</file>

<file path=customXml/itemProps6.xml><?xml version="1.0" encoding="utf-8"?>
<ds:datastoreItem xmlns:ds="http://schemas.openxmlformats.org/officeDocument/2006/customXml" ds:itemID="{63AEB192-381A-4802-B0BC-C6D7A18AA330}">
  <ds:schemaRefs>
    <ds:schemaRef ds:uri="http://gemini/pivotcustomization/ShowImplicitMeasures"/>
  </ds:schemaRefs>
</ds:datastoreItem>
</file>

<file path=customXml/itemProps7.xml><?xml version="1.0" encoding="utf-8"?>
<ds:datastoreItem xmlns:ds="http://schemas.openxmlformats.org/officeDocument/2006/customXml" ds:itemID="{B30D3860-4108-4E1F-99ED-F682446D2FE4}">
  <ds:schemaRefs>
    <ds:schemaRef ds:uri="http://gemini/pivotcustomization/TableOrder"/>
  </ds:schemaRefs>
</ds:datastoreItem>
</file>

<file path=customXml/itemProps8.xml><?xml version="1.0" encoding="utf-8"?>
<ds:datastoreItem xmlns:ds="http://schemas.openxmlformats.org/officeDocument/2006/customXml" ds:itemID="{5B788C46-4C3A-4D52-8A40-AD3830F1FFDE}">
  <ds:schemaRefs>
    <ds:schemaRef ds:uri="http://gemini/pivotcustomization/ClientWindowXML"/>
  </ds:schemaRefs>
</ds:datastoreItem>
</file>

<file path=customXml/itemProps9.xml><?xml version="1.0" encoding="utf-8"?>
<ds:datastoreItem xmlns:ds="http://schemas.openxmlformats.org/officeDocument/2006/customXml" ds:itemID="{F4D48DC0-9836-40AF-B701-02738874E7E5}">
  <ds:schemaRefs>
    <ds:schemaRef ds:uri="http://gemini/pivotcustomization/FormulaBarState"/>
  </ds:schemaRefs>
</ds:datastoreItem>
</file>

<file path=customXml/itemProps10.xml><?xml version="1.0" encoding="utf-8"?>
<ds:datastoreItem xmlns:ds="http://schemas.openxmlformats.org/officeDocument/2006/customXml" ds:itemID="{84D13B2C-866E-4368-9E67-1C3467D694C5}">
  <ds:schemaRefs>
    <ds:schemaRef ds:uri="http://gemini/pivotcustomization/MeasureGridState"/>
  </ds:schemaRefs>
</ds:datastoreItem>
</file>

<file path=customXml/itemProps11.xml><?xml version="1.0" encoding="utf-8"?>
<ds:datastoreItem xmlns:ds="http://schemas.openxmlformats.org/officeDocument/2006/customXml" ds:itemID="{AB36318E-26AD-4C30-87D0-1072B3647ABB}">
  <ds:schemaRefs>
    <ds:schemaRef ds:uri="http://gemini/pivotcustomization/LinkedTableUpdateMode"/>
  </ds:schemaRefs>
</ds:datastoreItem>
</file>

<file path=customXml/itemProps12.xml><?xml version="1.0" encoding="utf-8"?>
<ds:datastoreItem xmlns:ds="http://schemas.openxmlformats.org/officeDocument/2006/customXml" ds:itemID="{A27BD7CF-246C-4803-89C5-2B4190A26E52}">
  <ds:schemaRefs>
    <ds:schemaRef ds:uri="http://gemini/pivotcustomization/TableWidget"/>
  </ds:schemaRefs>
</ds:datastoreItem>
</file>

<file path=customXml/itemProps13.xml><?xml version="1.0" encoding="utf-8"?>
<ds:datastoreItem xmlns:ds="http://schemas.openxmlformats.org/officeDocument/2006/customXml" ds:itemID="{3DD5372D-EC56-4139-AF97-E40E51F317D3}">
  <ds:schemaRefs>
    <ds:schemaRef ds:uri="http://gemini/pivotcustomization/Diagrams"/>
  </ds:schemaRefs>
</ds:datastoreItem>
</file>

<file path=customXml/itemProps14.xml><?xml version="1.0" encoding="utf-8"?>
<ds:datastoreItem xmlns:ds="http://schemas.openxmlformats.org/officeDocument/2006/customXml" ds:itemID="{455FB760-A379-4767-A52A-5AD9106E9E26}">
  <ds:schemaRefs>
    <ds:schemaRef ds:uri="http://gemini/pivotcustomization/TableXML_Emplois"/>
  </ds:schemaRefs>
</ds:datastoreItem>
</file>

<file path=customXml/itemProps15.xml><?xml version="1.0" encoding="utf-8"?>
<ds:datastoreItem xmlns:ds="http://schemas.openxmlformats.org/officeDocument/2006/customXml" ds:itemID="{BBE29F9B-A904-41BC-AE20-A3AD2F0D98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23</vt:i4>
      </vt:variant>
    </vt:vector>
  </HeadingPairs>
  <TitlesOfParts>
    <vt:vector size="44" baseType="lpstr">
      <vt:lpstr>Instructions</vt:lpstr>
      <vt:lpstr>Définitions</vt:lpstr>
      <vt:lpstr>Identification</vt:lpstr>
      <vt:lpstr>RECAP</vt:lpstr>
      <vt:lpstr>A-Emploi</vt:lpstr>
      <vt:lpstr>IPL</vt:lpstr>
      <vt:lpstr>A-Formations</vt:lpstr>
      <vt:lpstr>A-Remplacement</vt:lpstr>
      <vt:lpstr>B-Facilitations</vt:lpstr>
      <vt:lpstr>B- Passation de M.</vt:lpstr>
      <vt:lpstr>C- Biens</vt:lpstr>
      <vt:lpstr>C- ListeBiensLoc</vt:lpstr>
      <vt:lpstr>D- Services</vt:lpstr>
      <vt:lpstr>D- ListeServicesLoc</vt:lpstr>
      <vt:lpstr>E- Dépenses</vt:lpstr>
      <vt:lpstr>F- DevCompetLocales</vt:lpstr>
      <vt:lpstr>F- TransfertTechno</vt:lpstr>
      <vt:lpstr>F- RandD</vt:lpstr>
      <vt:lpstr>G-Assurance</vt:lpstr>
      <vt:lpstr>G-ServicesFinanciers</vt:lpstr>
      <vt:lpstr>Listes</vt:lpstr>
      <vt:lpstr>_Assurances</vt:lpstr>
      <vt:lpstr>'G-Assurance'!_CategoriesProfessionnelles_</vt:lpstr>
      <vt:lpstr>_CategoriesProfessionnelles_</vt:lpstr>
      <vt:lpstr>_Certifications</vt:lpstr>
      <vt:lpstr>'G-Assurance'!_disponibilite</vt:lpstr>
      <vt:lpstr>_disponibilite</vt:lpstr>
      <vt:lpstr>'G-Assurance'!_Emplois</vt:lpstr>
      <vt:lpstr>_Emplois</vt:lpstr>
      <vt:lpstr>'G-Assurance'!_Facilitations</vt:lpstr>
      <vt:lpstr>_Facilitations</vt:lpstr>
      <vt:lpstr>_Financement</vt:lpstr>
      <vt:lpstr>'G-Assurance'!_frequence</vt:lpstr>
      <vt:lpstr>_frequence</vt:lpstr>
      <vt:lpstr>'G-Assurance'!_nationalite</vt:lpstr>
      <vt:lpstr>_nationalite</vt:lpstr>
      <vt:lpstr>'G-Assurance'!_qualifications</vt:lpstr>
      <vt:lpstr>_qualifications</vt:lpstr>
      <vt:lpstr>'G-Assurance'!_typesposted</vt:lpstr>
      <vt:lpstr>_typesposted</vt:lpstr>
      <vt:lpstr>'G-Assurance'!_udm</vt:lpstr>
      <vt:lpstr>_udm</vt:lpstr>
      <vt:lpstr>Instructions!Zone_d_impression</vt:lpstr>
      <vt:lpstr>RECAP!Zone_d_impression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Ibrahima Talla</dc:creator>
  <cp:keywords/>
  <dc:description/>
  <cp:lastModifiedBy>Souleymane Diallo</cp:lastModifiedBy>
  <cp:revision/>
  <dcterms:created xsi:type="dcterms:W3CDTF">2023-10-10T10:22:06Z</dcterms:created>
  <dcterms:modified xsi:type="dcterms:W3CDTF">2024-09-16T10:55:04Z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0x0101001CA16DE4C583F641909DF619D8A83300</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2024-03-01T10:01:18Z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eeeb1bdf-1b6f-4c3b-b1eb-364ed51738eb</vt:lpwstr>
  </property>
  <property fmtid="{D5CDD505-2E9C-101B-9397-08002B2CF9AE}" pid="9" name="MSIP_Label_defa4170-0d19-0005-0004-bc88714345d2_ActionId">
    <vt:lpwstr>85020fb6-34d7-4f0d-a5cb-09b7747d54ad</vt:lpwstr>
  </property>
  <property fmtid="{D5CDD505-2E9C-101B-9397-08002B2CF9AE}" pid="10" name="MSIP_Label_defa4170-0d19-0005-0004-bc88714345d2_ContentBits">
    <vt:lpwstr>0</vt:lpwstr>
  </property>
</Properties>
</file>